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5060" windowHeight="7410" activeTab="0"/>
  </bookViews>
  <sheets>
    <sheet name="แบบสรุปราคากลาง" sheetId="1" r:id="rId1"/>
    <sheet name="แบบคำนวณค่าใช้จ่ายพิเศษฯ" sheetId="2" r:id="rId2"/>
    <sheet name="สรุปข้อมูลวัสดุและดำเนินการ" sheetId="3" r:id="rId3"/>
    <sheet name="ข้อมูลงานคอนกรีต_ทล" sheetId="4" r:id="rId4"/>
    <sheet name="ข้อมูลงานคอนกรีต_ทช" sheetId="5" r:id="rId5"/>
    <sheet name="ไม้แบบ" sheetId="6" r:id="rId6"/>
    <sheet name="หินคลุกบดอัดแน่น" sheetId="7" r:id="rId7"/>
    <sheet name="ตารางราคาน้ำมัน" sheetId="8" r:id="rId8"/>
    <sheet name="ผิวทางปอร์ตแลนด์ชีเมนต์คอนกรีต" sheetId="9" r:id="rId9"/>
    <sheet name="ทรายถมรองพื้นทาง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<sst xmlns="http://schemas.openxmlformats.org/spreadsheetml/2006/main" count="664" uniqueCount="253">
  <si>
    <t>แบบสรุปราคากลางงานก่อสร้างทาง สะพาน และท่อเหลี่ยม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</si>
  <si>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</si>
  <si>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</si>
  <si>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</si>
  <si>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</si>
  <si>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</si>
  <si>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</si>
  <si>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r>
      <t>F</t>
    </r>
    <r>
      <rPr>
        <b/>
        <vertAlign val="subscript"/>
        <sz val="14"/>
        <color indexed="8"/>
        <rFont val="TH SarabunPSK"/>
        <family val="2"/>
      </rPr>
      <t>N</t>
    </r>
  </si>
  <si>
    <r>
      <t>ราคาต่อหน่วย x F</t>
    </r>
    <r>
      <rPr>
        <b/>
        <vertAlign val="subscript"/>
        <sz val="14"/>
        <color indexed="8"/>
        <rFont val="TH SarabunPSK"/>
        <family val="2"/>
      </rPr>
      <t>N</t>
    </r>
  </si>
  <si>
    <t>TOTAL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</si>
  <si>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</si>
  <si>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</si>
  <si>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</si>
  <si>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F งานก่อสร้างทาง</t>
  </si>
  <si>
    <t>ค่า Factor F งานก่อสร้างสะพานและท่อเหลี่ยม</t>
  </si>
  <si>
    <t>=</t>
  </si>
  <si>
    <t>แบบคำนวณค่าใช้จ่ายพิเศษตามข้อกำหนดฯ</t>
  </si>
  <si>
    <t>กรณีมีเงื่อนไขกำหนดให้ผู้รับจ้างต้องจัดหาที่พักและอุปกรณ์อำนวยความสะดวก</t>
  </si>
  <si>
    <t>สำหรับผู้ควบคุมงานและผู้ที่เกี่ยวข้อง</t>
  </si>
  <si>
    <t>(ข้อมูลเบื้องต้น)</t>
  </si>
  <si>
    <t>โครงการ/งาน..................................................................................................................................</t>
  </si>
  <si>
    <t>สาย..................................................................................................................................................</t>
  </si>
  <si>
    <t>ตอน.................................................................................................................................................</t>
  </si>
  <si>
    <t>ระหว่าง กม. ..........................- กม. ............................</t>
  </si>
  <si>
    <t>ระยะทางยาว............................กม.  มาตรฐานทางชั้น......................... เวลาทำการ................วัน</t>
  </si>
  <si>
    <t>ค่าใช้จ่ายตามเงื่อนไขหรือข้อกำหนด</t>
  </si>
  <si>
    <t>ลำดับ</t>
  </si>
  <si>
    <t>ที่</t>
  </si>
  <si>
    <t>แบบก่อสร้าง/</t>
  </si>
  <si>
    <t>รายละเอียด</t>
  </si>
  <si>
    <t>เป็นเงิน</t>
  </si>
  <si>
    <t>สำนักงาน</t>
  </si>
  <si>
    <t>โรงอาหาร-ครัว</t>
  </si>
  <si>
    <t>บ้านพัก 1 ห้องนอน</t>
  </si>
  <si>
    <t>บ้านพัก 2 ห้องนอน</t>
  </si>
  <si>
    <t>บ้านพักเรือนแถว</t>
  </si>
  <si>
    <t>ห้องทดลองแอสฟัลต์</t>
  </si>
  <si>
    <t>ค่าเช่าสำนักงานพื้นที่ไม่น้อยกว่า 150 ตร.ม.</t>
  </si>
  <si>
    <t>ค่าเช่าห้องพัก.......เดือน พื้นที่ไม่น้อยกว่า 12 ตร.ม.</t>
  </si>
  <si>
    <t>ค่าเช่าเครื่องมือทดลองวัสดุ</t>
  </si>
  <si>
    <t>ค่าเช่าเครื่องมือทดลองแอสฟัลต์</t>
  </si>
  <si>
    <t>ค่าเช่าเครื่องคอมพิวเตอร์</t>
  </si>
  <si>
    <t>ค่าเช่าเครื่องมือสำรวจ</t>
  </si>
  <si>
    <t>ค่าน้ำประปา-ไฟฟ้า-โทรศัพท์</t>
  </si>
  <si>
    <t>ค่าจัดหารถยนต์ปิคอัพ.....วัน</t>
  </si>
  <si>
    <t>รายการอื่นๆ (ถ้ามี)</t>
  </si>
  <si>
    <t>รวมค่าใช้จ่าย</t>
  </si>
  <si>
    <t>แบบสรุปข้อมูลวัสดุและค่าดำเนินการ</t>
  </si>
  <si>
    <t>งานก่อสร้างทาง สะพานและท่อลอดเหลี่ยม</t>
  </si>
  <si>
    <t>ค่า</t>
  </si>
  <si>
    <t>วัสดุ</t>
  </si>
  <si>
    <t>(บาท)</t>
  </si>
  <si>
    <t>ระยะ</t>
  </si>
  <si>
    <t>ขนส่ง</t>
  </si>
  <si>
    <t>(กม.)</t>
  </si>
  <si>
    <t>ค่าขน</t>
  </si>
  <si>
    <t>ขึ้นลง</t>
  </si>
  <si>
    <t>ค่าตัด/</t>
  </si>
  <si>
    <t>ดัดเหล็ก</t>
  </si>
  <si>
    <t>รวม</t>
  </si>
  <si>
    <t>ข้อมูลงานคอนกรีต</t>
  </si>
  <si>
    <t>ข้อมูลงานคอนกรีต Class ต่างๆ ตามมาตรฐานกรมทางหลวง</t>
  </si>
  <si>
    <t>กรณีทรายและหินมีหน่วยเป็นน้ำหนัก(สภาพอิ่มตัวผิวแห้ง)</t>
  </si>
  <si>
    <t>Class of Concrete</t>
  </si>
  <si>
    <t>Special A</t>
  </si>
  <si>
    <t>A &amp; B</t>
  </si>
  <si>
    <t>C</t>
  </si>
  <si>
    <t>Lean 1 : 3 : 6</t>
  </si>
  <si>
    <t>Mortar 1 : 3</t>
  </si>
  <si>
    <t>สะพาน</t>
  </si>
  <si>
    <t>โครงสร้างอื่นๆ</t>
  </si>
  <si>
    <t>ส่วนผสมคอนกรีต</t>
  </si>
  <si>
    <t>1.ซีเมนต์  1.05 x …..</t>
  </si>
  <si>
    <t>2.ทราย    1.05 x …..</t>
  </si>
  <si>
    <t>3.หิน       1.05 x …..</t>
  </si>
  <si>
    <t>4.ค่าแรงผสม-เท</t>
  </si>
  <si>
    <t>กรณีทรายและหินมีหน่วยเป็นปริมาตร</t>
  </si>
  <si>
    <t>400:432:737</t>
  </si>
  <si>
    <t>350:502:716</t>
  </si>
  <si>
    <t>350:481:706</t>
  </si>
  <si>
    <t>320:510:722</t>
  </si>
  <si>
    <t>220:393:843</t>
  </si>
  <si>
    <t>500:749</t>
  </si>
  <si>
    <t>ข้อมูลงานคอนกรีต Class ต่างๆ ตามมาตรฐานกรมทางหลวงชนบท</t>
  </si>
  <si>
    <t>ค4</t>
  </si>
  <si>
    <t>ค3</t>
  </si>
  <si>
    <t>ค2</t>
  </si>
  <si>
    <t>ค1</t>
  </si>
  <si>
    <t>Lean 1 : 3 : 5</t>
  </si>
  <si>
    <t>400:734:1019</t>
  </si>
  <si>
    <t>350:800:1030</t>
  </si>
  <si>
    <t>320:835:1070</t>
  </si>
  <si>
    <t>290:868:1015</t>
  </si>
  <si>
    <t>240:728:1218</t>
  </si>
  <si>
    <t>400:524:728</t>
  </si>
  <si>
    <t>350:572:736</t>
  </si>
  <si>
    <t>320:596:764</t>
  </si>
  <si>
    <t>290:520:725</t>
  </si>
  <si>
    <t>240:520:870</t>
  </si>
  <si>
    <t>ไม้แบบ</t>
  </si>
  <si>
    <t>บาท/ตร.ม.</t>
  </si>
  <si>
    <t>ไม้คร่าว      0.30 ลบ.ฟ.</t>
  </si>
  <si>
    <t>ไม้กระบากหรือไม้ยางหรือเทียบเท่า 1 ลบ.ฟ.</t>
  </si>
  <si>
    <t>@</t>
  </si>
  <si>
    <t>ไม้ค้ำยันไม้แบบ  0.30 ต้น</t>
  </si>
  <si>
    <r>
      <t xml:space="preserve">(ขนาด </t>
    </r>
    <r>
      <rPr>
        <sz val="14"/>
        <color indexed="8"/>
        <rFont val="TH SarabunPSK"/>
        <family val="2"/>
      </rPr>
      <t>Ø</t>
    </r>
    <r>
      <rPr>
        <sz val="14"/>
        <color theme="1"/>
        <rFont val="TH SarabunPSK"/>
        <family val="2"/>
      </rPr>
      <t xml:space="preserve"> 4" x 4.00 ม.)</t>
    </r>
  </si>
  <si>
    <t>ตะปู                0.25 กก.</t>
  </si>
  <si>
    <t>เนื่องจากใช้งานได้ประมาณ 4 ครั้ง คิดจาก…1</t>
  </si>
  <si>
    <t>ค่าแรง</t>
  </si>
  <si>
    <t>น้ำมันทาผิวไม้</t>
  </si>
  <si>
    <r>
      <rPr>
        <b/>
        <sz val="14"/>
        <color indexed="8"/>
        <rFont val="TH SarabunPSK"/>
        <family val="2"/>
      </rPr>
      <t>ไม้แบบสำหรับงานทั่วไป</t>
    </r>
    <r>
      <rPr>
        <sz val="14"/>
        <color theme="1"/>
        <rFont val="TH SarabunPSK"/>
        <family val="2"/>
      </rPr>
      <t xml:space="preserve"> = ไม้แบบ (1) พื้นที่ 1 ตารางเมตร</t>
    </r>
  </si>
  <si>
    <t>รายละเอียดเหมือนไม้แบบ (1)</t>
  </si>
  <si>
    <t>เนื่องจากใช้งานได้ประมาณ 5 ครั้ง คิดจาก…1</t>
  </si>
  <si>
    <r>
      <rPr>
        <b/>
        <sz val="14"/>
        <color indexed="8"/>
        <rFont val="TH SarabunPSK"/>
        <family val="2"/>
      </rPr>
      <t>ไม้แบบสำหรับงานอย่างง่าย</t>
    </r>
    <r>
      <rPr>
        <sz val="14"/>
        <color theme="1"/>
        <rFont val="TH SarabunPSK"/>
        <family val="2"/>
      </rPr>
      <t xml:space="preserve"> = ไม้แบบ (2) พื้นที่ 1 ตารางเมตร</t>
    </r>
  </si>
  <si>
    <r>
      <rPr>
        <b/>
        <sz val="14"/>
        <color indexed="8"/>
        <rFont val="TH SarabunPSK"/>
        <family val="2"/>
      </rPr>
      <t>ไม้แบบสำหรับงานสะพานและท่อเหลี่ยม</t>
    </r>
    <r>
      <rPr>
        <sz val="14"/>
        <color theme="1"/>
        <rFont val="TH SarabunPSK"/>
        <family val="2"/>
      </rPr>
      <t xml:space="preserve"> = ไม้แบบ (3) พื้นที่ 1 ตารางเมตร</t>
    </r>
  </si>
  <si>
    <t>ไม้อัดยางหนา 4 มม. 1 ตร.ม.</t>
  </si>
  <si>
    <t>ไม้คร่าว         0.30 ลบ.ฟ.</t>
  </si>
  <si>
    <t>ตะปู             0.25 กก.</t>
  </si>
  <si>
    <t>เนื่องจากใช้งานได้ประมาณ 3 ครั้งคิด</t>
  </si>
  <si>
    <t>หมายเหตุ</t>
  </si>
  <si>
    <t>กรณีใช้เหล็กแบบหรือโลหะอื่นๆ ให้อยู่ในดุลยพินิจของผู้คำนวณราคากลางที่จะพิจารณากำหนดได้</t>
  </si>
  <si>
    <t>ตามข้อมูลข้อเท็จจริง</t>
  </si>
  <si>
    <t>ค่างานต้นทุน</t>
  </si>
  <si>
    <t>บาท/ลบ.ม.</t>
  </si>
  <si>
    <t>ลวดสำหรับคอนกรีตอัดแรง</t>
  </si>
  <si>
    <t>ลวดผูกเหล็ก</t>
  </si>
  <si>
    <t>ยาง Asphalt Cement</t>
  </si>
  <si>
    <t>ยาง Cut-Back Asphalt</t>
  </si>
  <si>
    <t>ยาง Asphalt Emulsion</t>
  </si>
  <si>
    <t>หิน Single Size</t>
  </si>
  <si>
    <t>หินผสมแอสฟัลต์คอนกรีต</t>
  </si>
  <si>
    <t>หินผสมคอนกรีต</t>
  </si>
  <si>
    <t>หินคลุก</t>
  </si>
  <si>
    <t>วัสดุลูกรังรองพื้นทาง</t>
  </si>
  <si>
    <t>วัสดุคัดเลือก "ก"</t>
  </si>
  <si>
    <t>วัสดุคัดเลือก "ข"</t>
  </si>
  <si>
    <t>ทรายถมคันทาง</t>
  </si>
  <si>
    <t>ดินถมคันทาง</t>
  </si>
  <si>
    <t>อื่นๆ</t>
  </si>
  <si>
    <t>บ./ตัน</t>
  </si>
  <si>
    <t>บ./กก.</t>
  </si>
  <si>
    <t>บ./ลบ.ม.</t>
  </si>
  <si>
    <t>หินคลุกบดอัดแน่น</t>
  </si>
  <si>
    <t>ค่าขนส่ง........60.00.................กม.</t>
  </si>
  <si>
    <t>ค่าดำเนินการและค่าเสื่อมราคา (ผสม)</t>
  </si>
  <si>
    <t>-</t>
  </si>
  <si>
    <t>ราคา</t>
  </si>
  <si>
    <t>ลบ.ม.</t>
  </si>
  <si>
    <t>(ลงชื่อ)</t>
  </si>
  <si>
    <t>...............................................................................</t>
  </si>
  <si>
    <t>(ลงฃื่อ)</t>
  </si>
  <si>
    <t>.....................................................................</t>
  </si>
  <si>
    <t>เงินประกันผลงานหัก............0...............%</t>
  </si>
  <si>
    <t>เงินล่วงหน้าจ่าย..............0...............%</t>
  </si>
  <si>
    <t>ภาษีมูลค่าเพิ่ม..................7..............%</t>
  </si>
  <si>
    <r>
      <t>หน้าแรก &gt; ข่าว/ข้อมูลพลังงาน &gt; ราคาน้ำมัน &gt;</t>
    </r>
    <r>
      <rPr>
        <b/>
        <sz val="9"/>
        <color indexed="63"/>
        <rFont val="Tahoma"/>
        <family val="2"/>
      </rPr>
      <t xml:space="preserve"> ขายปลีกภูมิภาค </t>
    </r>
  </si>
  <si>
    <t>  พิมพ์หน้านี้</t>
  </si>
  <si>
    <t>ค้นหา "ราคาน้ำมันขายปลีก ภูมิภาค"</t>
  </si>
  <si>
    <t>รวมราคาทุน</t>
  </si>
  <si>
    <t>ผลรวมค่างานก่อสร้างทางทั้งสิ้น</t>
  </si>
  <si>
    <t>ค่าดำเนินการและค่าเสื่อมราคา (บดทับ)</t>
  </si>
  <si>
    <t>ตัวอักษร</t>
  </si>
  <si>
    <t>ค่างานใช้จ่ายรวม</t>
  </si>
  <si>
    <t>ส่วนยุบตัว = 1.50 x …………………..</t>
  </si>
  <si>
    <t>งานดินถมรองพื้นทาง</t>
  </si>
  <si>
    <t>ค่าวัสดุจากแหล่งรวมค่าตัก</t>
  </si>
  <si>
    <t>ป้าย</t>
  </si>
  <si>
    <t>งานป้ายโครงการ</t>
  </si>
  <si>
    <t>รวมราคาทั้งโครงการ</t>
  </si>
  <si>
    <t>ค่าวัสดุจากแหล่ง</t>
  </si>
  <si>
    <t>ค่าดำเนินการ+ค่าเสื่อมราคา (ขุด-ขน)</t>
  </si>
  <si>
    <t>รถบรรทุก 6 ล้อ</t>
  </si>
  <si>
    <t>ส่วนยุบตัว = 1.60 x ………………0…..</t>
  </si>
  <si>
    <t>ค่าดำเนินการและค่าเสื่อมราคา (ล้มกอง)</t>
  </si>
  <si>
    <r>
      <t xml:space="preserve">เหล็กตะแกรง  Wire Mesh </t>
    </r>
    <r>
      <rPr>
        <sz val="14"/>
        <color indexed="8"/>
        <rFont val="Calibri"/>
        <family val="2"/>
      </rPr>
      <t>ø</t>
    </r>
    <r>
      <rPr>
        <sz val="14"/>
        <color theme="1"/>
        <rFont val="TH SarabunPSK"/>
        <family val="2"/>
      </rPr>
      <t xml:space="preserve"> 4 มม.@ .20x.20 ม.</t>
    </r>
  </si>
  <si>
    <t>บ./ม.</t>
  </si>
  <si>
    <t>บ./ตร.ม.</t>
  </si>
  <si>
    <t>หลักเกณฑ์การประเมินราคาต้นทุนต่อหน่วย</t>
  </si>
  <si>
    <t>งานก่อสร้างทาง สะพาน และท่อเหลี่ยม</t>
  </si>
  <si>
    <t>งานทรายรองใต้ผิวทางคอนกรีต</t>
  </si>
  <si>
    <t>ค่าวัสดุจากแหล่ง(ใช้ราคา=(ราคาทรายคอนกรีต+ทรายถม)/2) =</t>
  </si>
  <si>
    <t>ค่าดำเนินการ+ค่าเสื่อมราคา</t>
  </si>
  <si>
    <t>ค่าดำเนินการ+ค่าเสื่อมราคา(บดทัย 75 %)</t>
  </si>
  <si>
    <t>ค่าใช้จ่ายรวม</t>
  </si>
  <si>
    <t xml:space="preserve">          =</t>
  </si>
  <si>
    <t>ค่าขนส่ง...............0.................กม.</t>
  </si>
  <si>
    <t>1.ซีเมนต์  1.05 x …2672.90..</t>
  </si>
  <si>
    <t>2.ทราย    1.20 x …280.38..</t>
  </si>
  <si>
    <t>3.หิน       1.15 x …374.77..</t>
  </si>
  <si>
    <t>ม.</t>
  </si>
  <si>
    <t>ตัน</t>
  </si>
  <si>
    <t>ค่าขนส่ง........2.00.................กม.</t>
  </si>
  <si>
    <t>ส่วนยุบตัว  ...........264.43..............  X 1.40</t>
  </si>
  <si>
    <t xml:space="preserve">ใช้งบประมาณเพียง </t>
  </si>
  <si>
    <t>ประธานกรรมการ</t>
  </si>
  <si>
    <t>คณะกรรมการกำหนดราคากลาง</t>
  </si>
  <si>
    <t>กรรมการ</t>
  </si>
  <si>
    <t>(ลงชื่อ)................................................................</t>
  </si>
  <si>
    <t xml:space="preserve"> -</t>
  </si>
  <si>
    <t>เห็นชอบ</t>
  </si>
  <si>
    <t>อนุมัติ</t>
  </si>
  <si>
    <t>(ลงชื่อ)..................................................................ประมาณราคา</t>
  </si>
  <si>
    <t>(ลงชื่อ)..................................................................ตรวจสอบ</t>
  </si>
  <si>
    <t>(ลงชื่อ).................................................................เห็นชอบ</t>
  </si>
  <si>
    <t>ทรายหยาบ</t>
  </si>
  <si>
    <t>...........................................................................</t>
  </si>
  <si>
    <t xml:space="preserve">( นางสาวอรนลิน   ลีลาภัทรดช ) </t>
  </si>
  <si>
    <t>ปลัดเทศบาลตำบลเจดีย์หลวง</t>
  </si>
  <si>
    <t>( นายแจ๊ก     ธิสงค์ )</t>
  </si>
  <si>
    <t>นายกเทศมนตรีตำบลเจดีย์หลวง</t>
  </si>
  <si>
    <t>ปูนซีเมนต์ปอร์ตแลนด์</t>
  </si>
  <si>
    <t>หน่วยงานเจ้าของโครงการ  เทศบาลตำบลเจดีย์หลวง</t>
  </si>
  <si>
    <t xml:space="preserve">  -</t>
  </si>
  <si>
    <t>1.ซีเมนต์  1.05 x</t>
  </si>
  <si>
    <t>ค่าขนส่ง........ -.................กม.</t>
  </si>
  <si>
    <t>ส่วนยุบตัว = 1.25 x ………………0…..</t>
  </si>
  <si>
    <t>ส่วนยุบตัว = 1.5 x ………………0…..</t>
  </si>
  <si>
    <t xml:space="preserve">งานไม้แบบ </t>
  </si>
  <si>
    <t>งานทรายหยาบรองพื้นทาง</t>
  </si>
  <si>
    <t>(ลงชื่อ)..................................................................</t>
  </si>
  <si>
    <t>(ลงชื่อ).................................................................</t>
  </si>
  <si>
    <t>อัตราดอกเบี้ยเงินกู้(MRL)........6.............%</t>
  </si>
  <si>
    <t>ค่าขนส่ง........ 3.................กม.</t>
  </si>
  <si>
    <r>
      <t xml:space="preserve">ค่า Factor F ค่าใช้จ่ายพิเศษตามข้อกำหนดฯ = 1 + [       </t>
    </r>
    <r>
      <rPr>
        <sz val="14"/>
        <color indexed="8"/>
        <rFont val="TH SarabunPSK"/>
        <family val="2"/>
      </rPr>
      <t>¸</t>
    </r>
    <r>
      <rPr>
        <sz val="12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(      x      +       x      )]</t>
    </r>
  </si>
  <si>
    <t>อยู่ในท้องที่จังหวัด เชียงราย  เขตฝนตกชุก 1   ราคาน้ำมันโซล่า.....28.39..........บาท/ลิตร</t>
  </si>
  <si>
    <r>
      <t>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PSK"/>
        <family val="2"/>
      </rPr>
      <t>N</t>
    </r>
    <r>
      <rPr>
        <sz val="14"/>
        <color indexed="8"/>
        <rFont val="TH SarabunPSK"/>
        <family val="2"/>
      </rPr>
      <t>) =        x</t>
    </r>
  </si>
  <si>
    <r>
      <t>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PSK"/>
        <family val="2"/>
      </rPr>
      <t>N</t>
    </r>
    <r>
      <rPr>
        <sz val="14"/>
        <color indexed="8"/>
        <rFont val="TH SarabunPSK"/>
        <family val="2"/>
      </rPr>
      <t>) =       x      =</t>
    </r>
  </si>
  <si>
    <t>งานดินขุดพร้อมขนทิ้ง</t>
  </si>
  <si>
    <t>ทรายหยาบรองพื้น</t>
  </si>
  <si>
    <t>งานคอนกรีตโครงสร้าง 1   : 2 : 4</t>
  </si>
  <si>
    <t>งานไม้แบบ</t>
  </si>
  <si>
    <t>กก.</t>
  </si>
  <si>
    <t>ลบ.ฟ.</t>
  </si>
  <si>
    <t>ท่อน</t>
  </si>
  <si>
    <t>เหล็กเส้นทั่วไป 6  มม.</t>
  </si>
  <si>
    <t>เหล็กเส้นทั่วไป 9  มม.</t>
  </si>
  <si>
    <t xml:space="preserve"> เหล็ก RB Ø 6 mm. </t>
  </si>
  <si>
    <t xml:space="preserve"> เหล็ก RB Ø 9 mm.</t>
  </si>
  <si>
    <t xml:space="preserve"> ลวดผูกเหล็ก</t>
  </si>
  <si>
    <t>...................................................................</t>
  </si>
  <si>
    <t>(นายสมรส ประสมสวย)</t>
  </si>
  <si>
    <t>หัวหน้าฝ่ายแบบแผนและก่อสร้าง</t>
  </si>
  <si>
    <t>(นายศิวกร  ใจบุญมี)</t>
  </si>
  <si>
    <t>หัวหน้าสำนักปลัด</t>
  </si>
  <si>
    <t>งานรื้อผิวถนนคอนกรีตเดิม</t>
  </si>
  <si>
    <t>(นางนวพร  จุมปูอา)</t>
  </si>
  <si>
    <t>วิเคราะห์นโยบายและแผน</t>
  </si>
  <si>
    <t>ชื่อโครงการ/งาน วางท่อรางระบายน้ำคสล.  หมู่ 3  ซอย 2</t>
  </si>
  <si>
    <t>สถานที่ก่อสร้าง  หมู่ที่ 3  บ้านห้วยส้ม ต.เจดีย์หลวง  อ.แม่สรวย  จ.เชียงราย</t>
  </si>
  <si>
    <t xml:space="preserve"> ท่อระบายน้ำ คสล.   ศก. 0.30 ม.</t>
  </si>
  <si>
    <t xml:space="preserve">ปริมาณงาน ขนาดกว้าง   0.30   ม. ยาว  64 .00  ม. </t>
  </si>
  <si>
    <t xml:space="preserve"> </t>
  </si>
  <si>
    <t>J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</si>
</sst>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000"/>
    <numFmt numFmtId="189" formatCode="0.000"/>
    <numFmt numFmtId="190" formatCode="#,##0.0"/>
    <numFmt numFmtId="191" formatCode="_-* #,##0.0000_-;\-* #,##0.0000_-;_-* &quot;-&quot;????_-;_-@_-"/>
    <numFmt numFmtId="192" formatCode="_-* #,##0.000000_-;\-* #,##0.000000_-;_-* &quot;-&quot;??????_-;_-@_-"/>
    <numFmt numFmtId="193" formatCode="_-* #,##0.000_-;\-* #,##0.000_-;_-* &quot;-&quot;???_-;_-@_-"/>
    <numFmt numFmtId="194" formatCode="_(* #,##0.00_);_(* \(#,##0.00\);_(* &quot;-&quot;??_);_(@_)"/>
    <numFmt numFmtId="195" formatCode="#,##0.000"/>
  </numFmts>
  <fonts count="62">
    <font>
      <sz val="14"/>
      <color theme="1"/>
      <name val="TH SarabunPSK"/>
      <family val="2"/>
    </font>
    <font>
      <sz val="11"/>
      <color indexed="8"/>
      <name val="Tahoma"/>
      <family val="2"/>
    </font>
    <font>
      <vertAlign val="subscript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vertAlign val="subscript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9"/>
      <color indexed="63"/>
      <name val="Tahoma"/>
      <family val="2"/>
    </font>
    <font>
      <sz val="14"/>
      <name val="CordiaUPC"/>
      <family val="2"/>
    </font>
    <font>
      <sz val="14"/>
      <color indexed="8"/>
      <name val="Calibri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8"/>
      <color indexed="23"/>
      <name val="Verdana"/>
      <family val="2"/>
    </font>
    <font>
      <b/>
      <sz val="16"/>
      <color indexed="8"/>
      <name val="TH SarabunPSK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sz val="8"/>
      <color rgb="FF676767"/>
      <name val="Verdana"/>
      <family val="2"/>
    </font>
    <font>
      <b/>
      <sz val="16"/>
      <color theme="1"/>
      <name val="TH SarabunPSK"/>
      <family val="2"/>
    </font>
    <font>
      <sz val="9"/>
      <color rgb="FF33333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CAC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39" fillId="0" borderId="0" xfId="37" applyAlignment="1" applyProtection="1">
      <alignment horizontal="right" vertical="top" wrapText="1"/>
      <protection/>
    </xf>
    <xf numFmtId="0" fontId="55" fillId="0" borderId="10" xfId="0" applyFont="1" applyBorder="1" applyAlignment="1">
      <alignment/>
    </xf>
    <xf numFmtId="43" fontId="55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3" fontId="9" fillId="0" borderId="0" xfId="33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43" fontId="0" fillId="0" borderId="0" xfId="33" applyFont="1" applyAlignment="1">
      <alignment horizontal="center"/>
    </xf>
    <xf numFmtId="43" fontId="56" fillId="0" borderId="0" xfId="33" applyFont="1" applyAlignment="1">
      <alignment horizontal="center" vertical="top"/>
    </xf>
    <xf numFmtId="43" fontId="0" fillId="0" borderId="0" xfId="33" applyFont="1" applyAlignment="1">
      <alignment horizontal="center" vertical="top"/>
    </xf>
    <xf numFmtId="43" fontId="0" fillId="0" borderId="0" xfId="33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8" fillId="33" borderId="14" xfId="0" applyFont="1" applyFill="1" applyBorder="1" applyAlignment="1">
      <alignment horizontal="center" wrapText="1"/>
    </xf>
    <xf numFmtId="0" fontId="58" fillId="34" borderId="14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1" fillId="0" borderId="12" xfId="47" applyFont="1" applyBorder="1" applyAlignment="1">
      <alignment horizontal="center" vertical="center" shrinkToFit="1"/>
      <protection/>
    </xf>
    <xf numFmtId="43" fontId="11" fillId="0" borderId="12" xfId="33" applyFont="1" applyBorder="1" applyAlignment="1">
      <alignment horizontal="center" vertical="center" shrinkToFit="1"/>
    </xf>
    <xf numFmtId="0" fontId="11" fillId="0" borderId="0" xfId="47" applyFont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33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43" fontId="11" fillId="0" borderId="10" xfId="33" applyFont="1" applyBorder="1" applyAlignment="1">
      <alignment horizontal="center"/>
    </xf>
    <xf numFmtId="43" fontId="0" fillId="0" borderId="10" xfId="33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11" fillId="0" borderId="10" xfId="47" applyNumberFormat="1" applyFont="1" applyBorder="1" applyAlignment="1">
      <alignment horizontal="center"/>
      <protection/>
    </xf>
    <xf numFmtId="43" fontId="0" fillId="0" borderId="10" xfId="33" applyFont="1" applyBorder="1" applyAlignment="1">
      <alignment horizontal="center"/>
    </xf>
    <xf numFmtId="43" fontId="0" fillId="0" borderId="0" xfId="33" applyFont="1" applyAlignment="1">
      <alignment/>
    </xf>
    <xf numFmtId="43" fontId="0" fillId="0" borderId="12" xfId="33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0" fillId="0" borderId="0" xfId="33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13" fillId="0" borderId="12" xfId="47" applyFont="1" applyBorder="1" applyAlignment="1">
      <alignment horizontal="left" vertical="center" shrinkToFit="1"/>
      <protection/>
    </xf>
    <xf numFmtId="0" fontId="13" fillId="0" borderId="10" xfId="47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3" fontId="13" fillId="35" borderId="10" xfId="33" applyFont="1" applyFill="1" applyBorder="1" applyAlignment="1">
      <alignment vertical="center"/>
    </xf>
    <xf numFmtId="43" fontId="13" fillId="35" borderId="10" xfId="33" applyFont="1" applyFill="1" applyBorder="1" applyAlignment="1">
      <alignment/>
    </xf>
    <xf numFmtId="4" fontId="13" fillId="35" borderId="10" xfId="33" applyNumberFormat="1" applyFont="1" applyFill="1" applyBorder="1" applyAlignment="1">
      <alignment/>
    </xf>
    <xf numFmtId="195" fontId="13" fillId="35" borderId="10" xfId="33" applyNumberFormat="1" applyFont="1" applyFill="1" applyBorder="1" applyAlignment="1">
      <alignment/>
    </xf>
    <xf numFmtId="194" fontId="13" fillId="35" borderId="10" xfId="33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/>
    </xf>
    <xf numFmtId="43" fontId="0" fillId="0" borderId="13" xfId="33" applyFont="1" applyBorder="1" applyAlignment="1">
      <alignment horizontal="center" vertical="center"/>
    </xf>
    <xf numFmtId="43" fontId="0" fillId="0" borderId="11" xfId="3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8" fillId="36" borderId="19" xfId="0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right" vertical="top" wrapText="1"/>
    </xf>
    <xf numFmtId="0" fontId="61" fillId="33" borderId="0" xfId="0" applyFont="1" applyFill="1" applyAlignment="1">
      <alignment horizontal="center" wrapText="1"/>
    </xf>
    <xf numFmtId="0" fontId="58" fillId="36" borderId="23" xfId="0" applyFont="1" applyFill="1" applyBorder="1" applyAlignment="1">
      <alignment horizontal="center" vertical="center" wrapText="1"/>
    </xf>
    <xf numFmtId="0" fontId="58" fillId="36" borderId="24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png" /><Relationship Id="rId8" Type="http://schemas.openxmlformats.org/officeDocument/2006/relationships/image" Target="../media/image6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0</xdr:col>
      <xdr:colOff>352425</xdr:colOff>
      <xdr:row>19</xdr:row>
      <xdr:rowOff>219075</xdr:rowOff>
    </xdr:to>
    <xdr:sp>
      <xdr:nvSpPr>
        <xdr:cNvPr id="1" name="วงรี 5"/>
        <xdr:cNvSpPr>
          <a:spLocks/>
        </xdr:cNvSpPr>
      </xdr:nvSpPr>
      <xdr:spPr>
        <a:xfrm>
          <a:off x="152400" y="48768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352425</xdr:colOff>
      <xdr:row>20</xdr:row>
      <xdr:rowOff>219075</xdr:rowOff>
    </xdr:to>
    <xdr:sp>
      <xdr:nvSpPr>
        <xdr:cNvPr id="2" name="วงรี 6"/>
        <xdr:cNvSpPr>
          <a:spLocks/>
        </xdr:cNvSpPr>
      </xdr:nvSpPr>
      <xdr:spPr>
        <a:xfrm>
          <a:off x="152400" y="51149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0</xdr:col>
      <xdr:colOff>152400</xdr:colOff>
      <xdr:row>21</xdr:row>
      <xdr:rowOff>28575</xdr:rowOff>
    </xdr:from>
    <xdr:to>
      <xdr:col>0</xdr:col>
      <xdr:colOff>352425</xdr:colOff>
      <xdr:row>21</xdr:row>
      <xdr:rowOff>228600</xdr:rowOff>
    </xdr:to>
    <xdr:sp>
      <xdr:nvSpPr>
        <xdr:cNvPr id="3" name="วงรี 7"/>
        <xdr:cNvSpPr>
          <a:spLocks/>
        </xdr:cNvSpPr>
      </xdr:nvSpPr>
      <xdr:spPr>
        <a:xfrm>
          <a:off x="152400" y="53625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0</xdr:col>
      <xdr:colOff>152400</xdr:colOff>
      <xdr:row>22</xdr:row>
      <xdr:rowOff>28575</xdr:rowOff>
    </xdr:from>
    <xdr:to>
      <xdr:col>0</xdr:col>
      <xdr:colOff>352425</xdr:colOff>
      <xdr:row>22</xdr:row>
      <xdr:rowOff>228600</xdr:rowOff>
    </xdr:to>
    <xdr:sp>
      <xdr:nvSpPr>
        <xdr:cNvPr id="4" name="วงรี 8"/>
        <xdr:cNvSpPr>
          <a:spLocks/>
        </xdr:cNvSpPr>
      </xdr:nvSpPr>
      <xdr:spPr>
        <a:xfrm>
          <a:off x="152400" y="56007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0</xdr:col>
      <xdr:colOff>152400</xdr:colOff>
      <xdr:row>23</xdr:row>
      <xdr:rowOff>19050</xdr:rowOff>
    </xdr:from>
    <xdr:to>
      <xdr:col>0</xdr:col>
      <xdr:colOff>352425</xdr:colOff>
      <xdr:row>23</xdr:row>
      <xdr:rowOff>219075</xdr:rowOff>
    </xdr:to>
    <xdr:sp>
      <xdr:nvSpPr>
        <xdr:cNvPr id="5" name="วงรี 9"/>
        <xdr:cNvSpPr>
          <a:spLocks/>
        </xdr:cNvSpPr>
      </xdr:nvSpPr>
      <xdr:spPr>
        <a:xfrm>
          <a:off x="152400" y="58293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0</xdr:col>
      <xdr:colOff>152400</xdr:colOff>
      <xdr:row>24</xdr:row>
      <xdr:rowOff>19050</xdr:rowOff>
    </xdr:from>
    <xdr:to>
      <xdr:col>0</xdr:col>
      <xdr:colOff>352425</xdr:colOff>
      <xdr:row>24</xdr:row>
      <xdr:rowOff>219075</xdr:rowOff>
    </xdr:to>
    <xdr:sp>
      <xdr:nvSpPr>
        <xdr:cNvPr id="6" name="วงรี 10"/>
        <xdr:cNvSpPr>
          <a:spLocks/>
        </xdr:cNvSpPr>
      </xdr:nvSpPr>
      <xdr:spPr>
        <a:xfrm>
          <a:off x="152400" y="60674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0</xdr:col>
      <xdr:colOff>152400</xdr:colOff>
      <xdr:row>25</xdr:row>
      <xdr:rowOff>28575</xdr:rowOff>
    </xdr:from>
    <xdr:to>
      <xdr:col>0</xdr:col>
      <xdr:colOff>352425</xdr:colOff>
      <xdr:row>25</xdr:row>
      <xdr:rowOff>228600</xdr:rowOff>
    </xdr:to>
    <xdr:sp>
      <xdr:nvSpPr>
        <xdr:cNvPr id="7" name="วงรี 11"/>
        <xdr:cNvSpPr>
          <a:spLocks/>
        </xdr:cNvSpPr>
      </xdr:nvSpPr>
      <xdr:spPr>
        <a:xfrm>
          <a:off x="152400" y="63150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twoCellAnchor>
  <xdr:twoCellAnchor>
    <xdr:from>
      <xdr:col>0</xdr:col>
      <xdr:colOff>152400</xdr:colOff>
      <xdr:row>26</xdr:row>
      <xdr:rowOff>28575</xdr:rowOff>
    </xdr:from>
    <xdr:to>
      <xdr:col>0</xdr:col>
      <xdr:colOff>352425</xdr:colOff>
      <xdr:row>26</xdr:row>
      <xdr:rowOff>228600</xdr:rowOff>
    </xdr:to>
    <xdr:sp>
      <xdr:nvSpPr>
        <xdr:cNvPr id="8" name="วงรี 12"/>
        <xdr:cNvSpPr>
          <a:spLocks/>
        </xdr:cNvSpPr>
      </xdr:nvSpPr>
      <xdr:spPr>
        <a:xfrm>
          <a:off x="152400" y="6591300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</a:p>
      </xdr:txBody>
    </xdr:sp>
    <xdr:clientData/>
  </xdr:twoCellAnchor>
  <xdr:twoCellAnchor>
    <xdr:from>
      <xdr:col>2</xdr:col>
      <xdr:colOff>133350</xdr:colOff>
      <xdr:row>24</xdr:row>
      <xdr:rowOff>38100</xdr:rowOff>
    </xdr:from>
    <xdr:to>
      <xdr:col>2</xdr:col>
      <xdr:colOff>333375</xdr:colOff>
      <xdr:row>25</xdr:row>
      <xdr:rowOff>0</xdr:rowOff>
    </xdr:to>
    <xdr:sp>
      <xdr:nvSpPr>
        <xdr:cNvPr id="9" name="วงรี 13"/>
        <xdr:cNvSpPr>
          <a:spLocks/>
        </xdr:cNvSpPr>
      </xdr:nvSpPr>
      <xdr:spPr>
        <a:xfrm>
          <a:off x="3267075" y="60864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2</xdr:col>
      <xdr:colOff>381000</xdr:colOff>
      <xdr:row>24</xdr:row>
      <xdr:rowOff>47625</xdr:rowOff>
    </xdr:from>
    <xdr:to>
      <xdr:col>3</xdr:col>
      <xdr:colOff>66675</xdr:colOff>
      <xdr:row>24</xdr:row>
      <xdr:rowOff>238125</xdr:rowOff>
    </xdr:to>
    <xdr:sp>
      <xdr:nvSpPr>
        <xdr:cNvPr id="10" name="วงรี 14"/>
        <xdr:cNvSpPr>
          <a:spLocks/>
        </xdr:cNvSpPr>
      </xdr:nvSpPr>
      <xdr:spPr>
        <a:xfrm>
          <a:off x="3514725" y="6096000"/>
          <a:ext cx="438150" cy="1905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  <xdr:twoCellAnchor>
    <xdr:from>
      <xdr:col>3</xdr:col>
      <xdr:colOff>171450</xdr:colOff>
      <xdr:row>24</xdr:row>
      <xdr:rowOff>85725</xdr:rowOff>
    </xdr:from>
    <xdr:to>
      <xdr:col>3</xdr:col>
      <xdr:colOff>476250</xdr:colOff>
      <xdr:row>24</xdr:row>
      <xdr:rowOff>238125</xdr:rowOff>
    </xdr:to>
    <xdr:sp>
      <xdr:nvSpPr>
        <xdr:cNvPr id="11" name="วงรี 15"/>
        <xdr:cNvSpPr>
          <a:spLocks/>
        </xdr:cNvSpPr>
      </xdr:nvSpPr>
      <xdr:spPr>
        <a:xfrm>
          <a:off x="4057650" y="6134100"/>
          <a:ext cx="304800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200025</xdr:colOff>
      <xdr:row>24</xdr:row>
      <xdr:rowOff>238125</xdr:rowOff>
    </xdr:to>
    <xdr:sp>
      <xdr:nvSpPr>
        <xdr:cNvPr id="12" name="วงรี 16"/>
        <xdr:cNvSpPr>
          <a:spLocks/>
        </xdr:cNvSpPr>
      </xdr:nvSpPr>
      <xdr:spPr>
        <a:xfrm>
          <a:off x="4743450" y="6115050"/>
          <a:ext cx="200025" cy="1714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4</xdr:col>
      <xdr:colOff>428625</xdr:colOff>
      <xdr:row>24</xdr:row>
      <xdr:rowOff>19050</xdr:rowOff>
    </xdr:from>
    <xdr:to>
      <xdr:col>4</xdr:col>
      <xdr:colOff>628650</xdr:colOff>
      <xdr:row>24</xdr:row>
      <xdr:rowOff>219075</xdr:rowOff>
    </xdr:to>
    <xdr:sp>
      <xdr:nvSpPr>
        <xdr:cNvPr id="13" name="วงรี 17"/>
        <xdr:cNvSpPr>
          <a:spLocks/>
        </xdr:cNvSpPr>
      </xdr:nvSpPr>
      <xdr:spPr>
        <a:xfrm>
          <a:off x="5172075" y="606742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5</xdr:col>
      <xdr:colOff>600075</xdr:colOff>
      <xdr:row>26</xdr:row>
      <xdr:rowOff>38100</xdr:rowOff>
    </xdr:from>
    <xdr:to>
      <xdr:col>6</xdr:col>
      <xdr:colOff>190500</xdr:colOff>
      <xdr:row>26</xdr:row>
      <xdr:rowOff>238125</xdr:rowOff>
    </xdr:to>
    <xdr:sp>
      <xdr:nvSpPr>
        <xdr:cNvPr id="14" name="วงรี 18"/>
        <xdr:cNvSpPr>
          <a:spLocks/>
        </xdr:cNvSpPr>
      </xdr:nvSpPr>
      <xdr:spPr>
        <a:xfrm>
          <a:off x="6315075" y="6600825"/>
          <a:ext cx="48577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4</xdr:col>
      <xdr:colOff>514350</xdr:colOff>
      <xdr:row>25</xdr:row>
      <xdr:rowOff>57150</xdr:rowOff>
    </xdr:from>
    <xdr:to>
      <xdr:col>5</xdr:col>
      <xdr:colOff>0</xdr:colOff>
      <xdr:row>25</xdr:row>
      <xdr:rowOff>257175</xdr:rowOff>
    </xdr:to>
    <xdr:sp>
      <xdr:nvSpPr>
        <xdr:cNvPr id="15" name="วงรี 19"/>
        <xdr:cNvSpPr>
          <a:spLocks/>
        </xdr:cNvSpPr>
      </xdr:nvSpPr>
      <xdr:spPr>
        <a:xfrm>
          <a:off x="5257800" y="6343650"/>
          <a:ext cx="457200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5</xdr:col>
      <xdr:colOff>152400</xdr:colOff>
      <xdr:row>25</xdr:row>
      <xdr:rowOff>66675</xdr:rowOff>
    </xdr:from>
    <xdr:to>
      <xdr:col>5</xdr:col>
      <xdr:colOff>352425</xdr:colOff>
      <xdr:row>25</xdr:row>
      <xdr:rowOff>266700</xdr:rowOff>
    </xdr:to>
    <xdr:sp>
      <xdr:nvSpPr>
        <xdr:cNvPr id="16" name="วงรี 20"/>
        <xdr:cNvSpPr>
          <a:spLocks/>
        </xdr:cNvSpPr>
      </xdr:nvSpPr>
      <xdr:spPr>
        <a:xfrm>
          <a:off x="5867400" y="63531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6</xdr:col>
      <xdr:colOff>304800</xdr:colOff>
      <xdr:row>26</xdr:row>
      <xdr:rowOff>57150</xdr:rowOff>
    </xdr:from>
    <xdr:to>
      <xdr:col>6</xdr:col>
      <xdr:colOff>504825</xdr:colOff>
      <xdr:row>26</xdr:row>
      <xdr:rowOff>257175</xdr:rowOff>
    </xdr:to>
    <xdr:sp>
      <xdr:nvSpPr>
        <xdr:cNvPr id="17" name="วงรี 21"/>
        <xdr:cNvSpPr>
          <a:spLocks/>
        </xdr:cNvSpPr>
      </xdr:nvSpPr>
      <xdr:spPr>
        <a:xfrm>
          <a:off x="6915150" y="6619875"/>
          <a:ext cx="200025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" name="Picture 1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57150</xdr:rowOff>
    </xdr:to>
    <xdr:pic>
      <xdr:nvPicPr>
        <xdr:cNvPr id="2" name="Picture 6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495300</xdr:colOff>
      <xdr:row>10</xdr:row>
      <xdr:rowOff>209550</xdr:rowOff>
    </xdr:to>
    <xdr:pic>
      <xdr:nvPicPr>
        <xdr:cNvPr id="3" name="Picture 9" descr="Blue Gasolin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495300</xdr:colOff>
      <xdr:row>10</xdr:row>
      <xdr:rowOff>209550</xdr:rowOff>
    </xdr:to>
    <xdr:pic>
      <xdr:nvPicPr>
        <xdr:cNvPr id="4" name="Picture 10" descr="Blue Gasohol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495300</xdr:colOff>
      <xdr:row>10</xdr:row>
      <xdr:rowOff>209550</xdr:rowOff>
    </xdr:to>
    <xdr:pic>
      <xdr:nvPicPr>
        <xdr:cNvPr id="5" name="Picture 11" descr="Blue Gasohol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495300</xdr:colOff>
      <xdr:row>10</xdr:row>
      <xdr:rowOff>209550</xdr:rowOff>
    </xdr:to>
    <xdr:pic>
      <xdr:nvPicPr>
        <xdr:cNvPr id="6" name="Picture 12" descr="Blue Gasohol E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495300</xdr:colOff>
      <xdr:row>10</xdr:row>
      <xdr:rowOff>209550</xdr:rowOff>
    </xdr:to>
    <xdr:pic>
      <xdr:nvPicPr>
        <xdr:cNvPr id="7" name="Picture 13" descr="Blue Dies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3219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57150</xdr:rowOff>
    </xdr:to>
    <xdr:pic>
      <xdr:nvPicPr>
        <xdr:cNvPr id="8" name="Picture 6" descr="http://www.pttplc.com/image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95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66675</xdr:rowOff>
    </xdr:from>
    <xdr:to>
      <xdr:col>1</xdr:col>
      <xdr:colOff>533400</xdr:colOff>
      <xdr:row>10</xdr:row>
      <xdr:rowOff>276225</xdr:rowOff>
    </xdr:to>
    <xdr:pic>
      <xdr:nvPicPr>
        <xdr:cNvPr id="9" name="Picture 9" descr="Blue Gasolin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2861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66675</xdr:rowOff>
    </xdr:from>
    <xdr:to>
      <xdr:col>2</xdr:col>
      <xdr:colOff>609600</xdr:colOff>
      <xdr:row>10</xdr:row>
      <xdr:rowOff>276225</xdr:rowOff>
    </xdr:to>
    <xdr:pic>
      <xdr:nvPicPr>
        <xdr:cNvPr id="10" name="Picture 10" descr="Blue Gasohol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2861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47625</xdr:rowOff>
    </xdr:from>
    <xdr:to>
      <xdr:col>3</xdr:col>
      <xdr:colOff>523875</xdr:colOff>
      <xdr:row>10</xdr:row>
      <xdr:rowOff>257175</xdr:rowOff>
    </xdr:to>
    <xdr:pic>
      <xdr:nvPicPr>
        <xdr:cNvPr id="11" name="Picture 11" descr="Blue Gasohol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326707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57150</xdr:rowOff>
    </xdr:from>
    <xdr:to>
      <xdr:col>4</xdr:col>
      <xdr:colOff>504825</xdr:colOff>
      <xdr:row>10</xdr:row>
      <xdr:rowOff>266700</xdr:rowOff>
    </xdr:to>
    <xdr:pic>
      <xdr:nvPicPr>
        <xdr:cNvPr id="12" name="Picture 12" descr="Blue Gasohol E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327660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66675</xdr:rowOff>
    </xdr:from>
    <xdr:to>
      <xdr:col>7</xdr:col>
      <xdr:colOff>542925</xdr:colOff>
      <xdr:row>10</xdr:row>
      <xdr:rowOff>276225</xdr:rowOff>
    </xdr:to>
    <xdr:pic>
      <xdr:nvPicPr>
        <xdr:cNvPr id="13" name="Picture 13" descr="Blue Dies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32861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9</xdr:row>
      <xdr:rowOff>171450</xdr:rowOff>
    </xdr:from>
    <xdr:to>
      <xdr:col>9</xdr:col>
      <xdr:colOff>590550</xdr:colOff>
      <xdr:row>11</xdr:row>
      <xdr:rowOff>0</xdr:rowOff>
    </xdr:to>
    <xdr:pic>
      <xdr:nvPicPr>
        <xdr:cNvPr id="14" name="รูปภาพ 14"/>
        <xdr:cNvPicPr preferRelativeResize="1">
          <a:picLocks noChangeAspect="1"/>
        </xdr:cNvPicPr>
      </xdr:nvPicPr>
      <xdr:blipFill>
        <a:blip r:embed="rId7"/>
        <a:srcRect l="47381" t="40278" r="18902" b="54779"/>
        <a:stretch>
          <a:fillRect/>
        </a:stretch>
      </xdr:blipFill>
      <xdr:spPr>
        <a:xfrm>
          <a:off x="1590675" y="3152775"/>
          <a:ext cx="5467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5" name="Picture 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6" name="Picture 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266700</xdr:rowOff>
    </xdr:to>
    <xdr:pic>
      <xdr:nvPicPr>
        <xdr:cNvPr id="17" name="Picture 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1295400</xdr:colOff>
      <xdr:row>5</xdr:row>
      <xdr:rowOff>266700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3100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600075</xdr:colOff>
      <xdr:row>6</xdr:row>
      <xdr:rowOff>142875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90675" y="1943100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Pageprint()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9"/>
  <sheetViews>
    <sheetView showGridLines="0" tabSelected="1" zoomScalePageLayoutView="0" workbookViewId="0" topLeftCell="A13">
      <selection activeCell="E14" sqref="E14"/>
    </sheetView>
  </sheetViews>
  <sheetFormatPr defaultColWidth="9.140625" defaultRowHeight="21.75"/>
  <cols>
    <col min="1" max="1" width="6.00390625" style="14" customWidth="1"/>
    <col min="2" max="2" width="41.00390625" style="14" customWidth="1"/>
    <col min="3" max="3" width="11.28125" style="14" customWidth="1"/>
    <col min="4" max="4" width="12.8515625" style="14" customWidth="1"/>
    <col min="5" max="5" width="14.57421875" style="14" customWidth="1"/>
    <col min="6" max="6" width="13.421875" style="14" customWidth="1"/>
    <col min="7" max="7" width="12.140625" style="14" customWidth="1"/>
    <col min="8" max="8" width="17.28125" style="67" customWidth="1"/>
    <col min="9" max="9" width="25.28125" style="14" customWidth="1"/>
    <col min="10" max="10" width="4.57421875" style="14" customWidth="1"/>
    <col min="11" max="11" width="6.421875" style="14" customWidth="1"/>
    <col min="12" max="16384" width="9.140625" style="14" customWidth="1"/>
  </cols>
  <sheetData>
    <row r="1" spans="1:9" ht="18.7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ht="18.75">
      <c r="A2" s="14" t="s">
        <v>247</v>
      </c>
    </row>
    <row r="3" spans="1:5" ht="18.75">
      <c r="A3" s="14" t="s">
        <v>211</v>
      </c>
      <c r="E3" s="14" t="s">
        <v>251</v>
      </c>
    </row>
    <row r="4" ht="18.75">
      <c r="A4" s="14" t="s">
        <v>248</v>
      </c>
    </row>
    <row r="5" spans="1:2" ht="18.75">
      <c r="A5" s="80" t="s">
        <v>250</v>
      </c>
      <c r="B5" s="77"/>
    </row>
    <row r="6" spans="1:9" ht="21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146</v>
      </c>
    </row>
    <row r="7" spans="1:256" ht="21">
      <c r="A7" s="57">
        <v>1</v>
      </c>
      <c r="B7" s="78" t="s">
        <v>227</v>
      </c>
      <c r="C7" s="54" t="s">
        <v>147</v>
      </c>
      <c r="D7" s="85">
        <v>29</v>
      </c>
      <c r="E7" s="55">
        <v>148</v>
      </c>
      <c r="F7" s="55">
        <f>E7*D7</f>
        <v>4292</v>
      </c>
      <c r="G7" s="57">
        <v>1.3822</v>
      </c>
      <c r="H7" s="55">
        <f>G7*F7</f>
        <v>5932.402400000001</v>
      </c>
      <c r="I7" s="55">
        <f>H7</f>
        <v>5932.402400000001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21">
      <c r="A8" s="57">
        <v>2</v>
      </c>
      <c r="B8" s="78" t="s">
        <v>244</v>
      </c>
      <c r="C8" s="54" t="s">
        <v>189</v>
      </c>
      <c r="D8" s="85">
        <v>13</v>
      </c>
      <c r="E8" s="55">
        <v>70</v>
      </c>
      <c r="F8" s="55">
        <f aca="true" t="shared" si="0" ref="F8:F15">E8*D8</f>
        <v>910</v>
      </c>
      <c r="G8" s="57">
        <v>1.3822</v>
      </c>
      <c r="H8" s="55">
        <f aca="true" t="shared" si="1" ref="H8:H15">G8*F8</f>
        <v>1257.8020000000001</v>
      </c>
      <c r="I8" s="55">
        <f aca="true" t="shared" si="2" ref="I8:I15">H8</f>
        <v>1257.8020000000001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9" ht="21">
      <c r="A9" s="57">
        <v>3</v>
      </c>
      <c r="B9" s="78" t="s">
        <v>228</v>
      </c>
      <c r="C9" s="57" t="s">
        <v>147</v>
      </c>
      <c r="D9" s="86">
        <v>1.4</v>
      </c>
      <c r="E9" s="59">
        <f>ผิวทางปอร์ตแลนด์ชีเมนต์คอนกรีต!H13</f>
        <v>406.372</v>
      </c>
      <c r="F9" s="55">
        <f t="shared" si="0"/>
        <v>568.9208</v>
      </c>
      <c r="G9" s="57">
        <v>1.3822</v>
      </c>
      <c r="H9" s="55">
        <f t="shared" si="1"/>
        <v>786.3623297600001</v>
      </c>
      <c r="I9" s="55">
        <f t="shared" si="2"/>
        <v>786.3623297600001</v>
      </c>
    </row>
    <row r="10" spans="1:9" ht="21">
      <c r="A10" s="57">
        <v>4</v>
      </c>
      <c r="B10" s="78" t="s">
        <v>229</v>
      </c>
      <c r="C10" s="57" t="s">
        <v>147</v>
      </c>
      <c r="D10" s="87">
        <v>6.22</v>
      </c>
      <c r="E10" s="62">
        <f>ข้อมูลงานคอนกรีต_ทช!D21</f>
        <v>2226.584488</v>
      </c>
      <c r="F10" s="55">
        <f t="shared" si="0"/>
        <v>13849.35551536</v>
      </c>
      <c r="G10" s="57">
        <v>1.3822</v>
      </c>
      <c r="H10" s="55">
        <f t="shared" si="1"/>
        <v>19142.57919333059</v>
      </c>
      <c r="I10" s="55">
        <f t="shared" si="2"/>
        <v>19142.57919333059</v>
      </c>
    </row>
    <row r="11" spans="1:9" ht="21">
      <c r="A11" s="57">
        <v>5</v>
      </c>
      <c r="B11" s="78" t="s">
        <v>236</v>
      </c>
      <c r="C11" s="57" t="s">
        <v>190</v>
      </c>
      <c r="D11" s="88">
        <v>0.056</v>
      </c>
      <c r="E11" s="62">
        <f>สรุปข้อมูลวัสดุและดำเนินการ!I12</f>
        <v>26412.03</v>
      </c>
      <c r="F11" s="55">
        <f t="shared" si="0"/>
        <v>1479.07368</v>
      </c>
      <c r="G11" s="57">
        <v>1.3822</v>
      </c>
      <c r="H11" s="55">
        <f t="shared" si="1"/>
        <v>2044.3756404960002</v>
      </c>
      <c r="I11" s="55">
        <f t="shared" si="2"/>
        <v>2044.3756404960002</v>
      </c>
    </row>
    <row r="12" spans="1:9" ht="21">
      <c r="A12" s="57">
        <v>6</v>
      </c>
      <c r="B12" s="78" t="s">
        <v>237</v>
      </c>
      <c r="C12" s="57" t="s">
        <v>190</v>
      </c>
      <c r="D12" s="88">
        <v>0.12</v>
      </c>
      <c r="E12" s="63">
        <f>สรุปข้อมูลวัสดุและดำเนินการ!I13</f>
        <v>25170.17</v>
      </c>
      <c r="F12" s="55">
        <f t="shared" si="0"/>
        <v>3020.4203999999995</v>
      </c>
      <c r="G12" s="57">
        <v>1.3822</v>
      </c>
      <c r="H12" s="55">
        <f t="shared" si="1"/>
        <v>4174.82507688</v>
      </c>
      <c r="I12" s="55">
        <f t="shared" si="2"/>
        <v>4174.82507688</v>
      </c>
    </row>
    <row r="13" spans="1:9" ht="21">
      <c r="A13" s="57">
        <v>7</v>
      </c>
      <c r="B13" s="78" t="s">
        <v>238</v>
      </c>
      <c r="C13" s="57" t="s">
        <v>231</v>
      </c>
      <c r="D13" s="89">
        <v>4.4</v>
      </c>
      <c r="E13" s="63">
        <v>74.77</v>
      </c>
      <c r="F13" s="55">
        <f t="shared" si="0"/>
        <v>328.988</v>
      </c>
      <c r="G13" s="57">
        <v>1.3822</v>
      </c>
      <c r="H13" s="55">
        <f t="shared" si="1"/>
        <v>454.7272136</v>
      </c>
      <c r="I13" s="55">
        <f t="shared" si="2"/>
        <v>454.7272136</v>
      </c>
    </row>
    <row r="14" spans="1:9" ht="21">
      <c r="A14" s="57">
        <v>8</v>
      </c>
      <c r="B14" s="79" t="s">
        <v>230</v>
      </c>
      <c r="C14" s="57" t="s">
        <v>232</v>
      </c>
      <c r="D14" s="86">
        <v>36</v>
      </c>
      <c r="E14" s="63">
        <f>ไม้แบบ!I20</f>
        <v>283.93</v>
      </c>
      <c r="F14" s="55">
        <f t="shared" si="0"/>
        <v>10221.48</v>
      </c>
      <c r="G14" s="57">
        <v>1.3822</v>
      </c>
      <c r="H14" s="55">
        <f t="shared" si="1"/>
        <v>14128.129656000001</v>
      </c>
      <c r="I14" s="55">
        <f t="shared" si="2"/>
        <v>14128.129656000001</v>
      </c>
    </row>
    <row r="15" spans="1:9" ht="21">
      <c r="A15" s="57">
        <v>9</v>
      </c>
      <c r="B15" s="79" t="s">
        <v>249</v>
      </c>
      <c r="C15" s="57" t="s">
        <v>233</v>
      </c>
      <c r="D15" s="87">
        <v>48</v>
      </c>
      <c r="E15" s="63">
        <v>233.64</v>
      </c>
      <c r="F15" s="55">
        <f t="shared" si="0"/>
        <v>11214.72</v>
      </c>
      <c r="G15" s="57">
        <v>1.3822</v>
      </c>
      <c r="H15" s="55">
        <f t="shared" si="1"/>
        <v>15500.985984</v>
      </c>
      <c r="I15" s="55">
        <f t="shared" si="2"/>
        <v>15500.985984</v>
      </c>
    </row>
    <row r="16" spans="1:9" ht="18.75">
      <c r="A16" s="57"/>
      <c r="B16" s="19" t="s">
        <v>158</v>
      </c>
      <c r="C16" s="19"/>
      <c r="D16" s="69"/>
      <c r="E16" s="19"/>
      <c r="F16" s="20">
        <f>SUM(F7:F15)</f>
        <v>45884.95839536</v>
      </c>
      <c r="G16" s="58"/>
      <c r="H16" s="2" t="s">
        <v>9</v>
      </c>
      <c r="I16" s="55">
        <f>SUM(I7:I15)</f>
        <v>63422.189494066595</v>
      </c>
    </row>
    <row r="17" spans="1:9" ht="18.75">
      <c r="A17" s="57"/>
      <c r="B17" s="58" t="s">
        <v>167</v>
      </c>
      <c r="C17" s="57" t="s">
        <v>166</v>
      </c>
      <c r="D17" s="59">
        <v>0</v>
      </c>
      <c r="E17" s="59"/>
      <c r="F17" s="60">
        <f>D17*E17</f>
        <v>0</v>
      </c>
      <c r="G17" s="57" t="s">
        <v>145</v>
      </c>
      <c r="H17" s="64">
        <f>F17</f>
        <v>0</v>
      </c>
      <c r="I17" s="61">
        <f>H17</f>
        <v>0</v>
      </c>
    </row>
    <row r="18" spans="1:9" s="15" customFormat="1" ht="18.75">
      <c r="A18" s="19"/>
      <c r="B18" s="19" t="s">
        <v>168</v>
      </c>
      <c r="C18" s="19"/>
      <c r="D18" s="19"/>
      <c r="E18" s="19"/>
      <c r="F18" s="19"/>
      <c r="G18" s="19"/>
      <c r="H18" s="2"/>
      <c r="I18" s="20">
        <f>SUM(I16)</f>
        <v>63422.189494066595</v>
      </c>
    </row>
    <row r="20" spans="1:13" ht="18.75">
      <c r="A20" s="65"/>
      <c r="B20" s="14" t="s">
        <v>10</v>
      </c>
      <c r="G20" s="66" t="s">
        <v>15</v>
      </c>
      <c r="H20" s="21">
        <f>F16</f>
        <v>45884.95839536</v>
      </c>
      <c r="M20" s="14">
        <v>62000</v>
      </c>
    </row>
    <row r="21" spans="2:8" ht="18.75">
      <c r="B21" s="14" t="s">
        <v>11</v>
      </c>
      <c r="G21" s="66" t="s">
        <v>15</v>
      </c>
      <c r="H21" s="57" t="s">
        <v>145</v>
      </c>
    </row>
    <row r="22" spans="2:8" ht="18.75">
      <c r="B22" s="14" t="s">
        <v>12</v>
      </c>
      <c r="G22" s="66" t="s">
        <v>15</v>
      </c>
      <c r="H22" s="57" t="s">
        <v>145</v>
      </c>
    </row>
    <row r="23" spans="2:8" ht="18.75">
      <c r="B23" s="14" t="s">
        <v>13</v>
      </c>
      <c r="G23" s="66" t="s">
        <v>15</v>
      </c>
      <c r="H23" s="60">
        <f>I18-H20</f>
        <v>17537.231098706594</v>
      </c>
    </row>
    <row r="24" spans="2:8" ht="18.75">
      <c r="B24" s="14" t="s">
        <v>14</v>
      </c>
      <c r="G24" s="66" t="s">
        <v>15</v>
      </c>
      <c r="H24" s="57"/>
    </row>
    <row r="25" spans="2:8" ht="18.75">
      <c r="B25" s="14" t="s">
        <v>223</v>
      </c>
      <c r="G25" s="66" t="s">
        <v>15</v>
      </c>
      <c r="H25" s="60" t="s">
        <v>145</v>
      </c>
    </row>
    <row r="26" spans="2:10" ht="21.75">
      <c r="B26" s="14" t="s">
        <v>225</v>
      </c>
      <c r="G26" s="66" t="s">
        <v>15</v>
      </c>
      <c r="H26" s="60" t="s">
        <v>145</v>
      </c>
      <c r="J26" s="14" t="s">
        <v>252</v>
      </c>
    </row>
    <row r="27" spans="2:8" ht="21.75">
      <c r="B27" s="14" t="s">
        <v>226</v>
      </c>
      <c r="H27" s="57" t="s">
        <v>145</v>
      </c>
    </row>
    <row r="28" spans="5:8" ht="18.75">
      <c r="E28" s="90" t="s">
        <v>159</v>
      </c>
      <c r="F28" s="90"/>
      <c r="H28" s="21">
        <f>SUM(H20:H27)</f>
        <v>63422.189494066595</v>
      </c>
    </row>
    <row r="29" spans="5:8" ht="18.75">
      <c r="E29" s="90" t="s">
        <v>193</v>
      </c>
      <c r="F29" s="90"/>
      <c r="H29" s="21">
        <v>62000</v>
      </c>
    </row>
    <row r="30" spans="5:8" ht="18.75">
      <c r="E30" s="53" t="s">
        <v>161</v>
      </c>
      <c r="F30" s="91" t="str">
        <f>_xlfn.BAHTTEXT(H29)</f>
        <v>หกหมื่นสองพันบาทถ้วน</v>
      </c>
      <c r="G30" s="91"/>
      <c r="H30" s="91"/>
    </row>
    <row r="31" spans="5:8" ht="18.75">
      <c r="E31" s="53"/>
      <c r="F31" s="53"/>
      <c r="G31" s="53"/>
      <c r="H31" s="53"/>
    </row>
    <row r="32" spans="5:8" ht="18.75">
      <c r="E32" s="84"/>
      <c r="F32" s="84"/>
      <c r="G32" s="84"/>
      <c r="H32" s="84"/>
    </row>
    <row r="33" spans="5:8" ht="18.75">
      <c r="E33" s="84"/>
      <c r="F33" s="84"/>
      <c r="G33" s="84"/>
      <c r="H33" s="84"/>
    </row>
    <row r="34" spans="5:8" ht="18.75">
      <c r="E34" s="84"/>
      <c r="F34" s="84"/>
      <c r="G34" s="84"/>
      <c r="H34" s="84"/>
    </row>
    <row r="35" spans="5:8" ht="18.75">
      <c r="E35" s="53"/>
      <c r="F35" s="53"/>
      <c r="G35" s="53"/>
      <c r="H35" s="53"/>
    </row>
    <row r="36" spans="5:8" ht="18.75">
      <c r="E36" s="53"/>
      <c r="F36" s="53"/>
      <c r="G36" s="53"/>
      <c r="H36" s="53"/>
    </row>
    <row r="37" spans="1:8" ht="18.75">
      <c r="A37" s="15"/>
      <c r="E37" s="53"/>
      <c r="F37" s="53"/>
      <c r="G37" s="53"/>
      <c r="H37" s="53"/>
    </row>
    <row r="38" spans="1:8" ht="18.75">
      <c r="A38" s="15" t="s">
        <v>195</v>
      </c>
      <c r="E38" s="83"/>
      <c r="F38" s="83"/>
      <c r="G38" s="83"/>
      <c r="H38" s="83"/>
    </row>
    <row r="39" spans="5:8" ht="18.75">
      <c r="E39" s="53"/>
      <c r="F39" s="53"/>
      <c r="G39" s="53"/>
      <c r="H39" s="53"/>
    </row>
    <row r="40" spans="1:9" ht="18.75">
      <c r="A40" s="14" t="s">
        <v>148</v>
      </c>
      <c r="B40" s="82" t="s">
        <v>149</v>
      </c>
      <c r="C40" s="14" t="s">
        <v>194</v>
      </c>
      <c r="E40" s="66" t="s">
        <v>150</v>
      </c>
      <c r="F40" s="90" t="s">
        <v>151</v>
      </c>
      <c r="G40" s="90"/>
      <c r="H40" s="90"/>
      <c r="I40" s="14" t="s">
        <v>196</v>
      </c>
    </row>
    <row r="41" spans="2:9" ht="18.75">
      <c r="B41" s="82" t="s">
        <v>242</v>
      </c>
      <c r="C41" s="14" t="s">
        <v>243</v>
      </c>
      <c r="F41" s="68"/>
      <c r="G41" s="82" t="s">
        <v>245</v>
      </c>
      <c r="H41" s="68"/>
      <c r="I41" s="14" t="s">
        <v>246</v>
      </c>
    </row>
    <row r="42" ht="18.75">
      <c r="H42" s="82"/>
    </row>
    <row r="43" spans="1:8" ht="18.75">
      <c r="A43" s="14" t="s">
        <v>148</v>
      </c>
      <c r="B43" s="82" t="s">
        <v>149</v>
      </c>
      <c r="C43" s="14" t="s">
        <v>196</v>
      </c>
      <c r="F43" s="90"/>
      <c r="G43" s="90"/>
      <c r="H43" s="90"/>
    </row>
    <row r="44" spans="2:8" ht="18.75">
      <c r="B44" s="82" t="s">
        <v>240</v>
      </c>
      <c r="C44" s="14" t="s">
        <v>241</v>
      </c>
      <c r="F44" s="90"/>
      <c r="G44" s="90"/>
      <c r="H44" s="90"/>
    </row>
    <row r="45" ht="18.75">
      <c r="H45" s="82"/>
    </row>
    <row r="46" spans="2:8" ht="18.75">
      <c r="B46" s="82"/>
      <c r="H46" s="82"/>
    </row>
    <row r="47" spans="1:9" ht="18.75">
      <c r="A47" s="14" t="s">
        <v>148</v>
      </c>
      <c r="B47" s="82" t="s">
        <v>205</v>
      </c>
      <c r="C47" s="14" t="s">
        <v>199</v>
      </c>
      <c r="E47" s="66" t="s">
        <v>148</v>
      </c>
      <c r="F47" s="90" t="s">
        <v>239</v>
      </c>
      <c r="G47" s="90"/>
      <c r="H47" s="90"/>
      <c r="I47" s="14" t="s">
        <v>200</v>
      </c>
    </row>
    <row r="48" spans="2:9" ht="18.75">
      <c r="B48" s="82" t="s">
        <v>206</v>
      </c>
      <c r="C48" s="14" t="s">
        <v>207</v>
      </c>
      <c r="F48" s="90" t="s">
        <v>208</v>
      </c>
      <c r="G48" s="90"/>
      <c r="H48" s="90"/>
      <c r="I48" s="14" t="s">
        <v>209</v>
      </c>
    </row>
    <row r="49" ht="18.75">
      <c r="H49" s="82"/>
    </row>
  </sheetData>
  <sheetProtection/>
  <mergeCells count="9">
    <mergeCell ref="F48:H48"/>
    <mergeCell ref="F47:H47"/>
    <mergeCell ref="F44:H44"/>
    <mergeCell ref="A1:I1"/>
    <mergeCell ref="F40:H40"/>
    <mergeCell ref="F43:H43"/>
    <mergeCell ref="E28:F28"/>
    <mergeCell ref="F30:H30"/>
    <mergeCell ref="E29:F29"/>
  </mergeCells>
  <printOptions/>
  <pageMargins left="0.82" right="0.5118110236220472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2" sqref="K12"/>
    </sheetView>
  </sheetViews>
  <sheetFormatPr defaultColWidth="9.140625" defaultRowHeight="21.75"/>
  <sheetData>
    <row r="1" spans="1:8" ht="21">
      <c r="A1" s="101" t="s">
        <v>218</v>
      </c>
      <c r="B1" s="101"/>
      <c r="C1" s="101"/>
      <c r="D1" s="101"/>
      <c r="E1" s="101"/>
      <c r="F1" s="101"/>
      <c r="G1" s="101"/>
      <c r="H1" s="101"/>
    </row>
    <row r="2" ht="18.75">
      <c r="G2" s="16"/>
    </row>
    <row r="3" spans="1:8" ht="18.75">
      <c r="A3" t="s">
        <v>169</v>
      </c>
      <c r="F3" t="s">
        <v>15</v>
      </c>
      <c r="G3" s="16">
        <v>210.28</v>
      </c>
      <c r="H3" t="s">
        <v>123</v>
      </c>
    </row>
    <row r="4" spans="1:8" ht="18.75">
      <c r="A4" t="s">
        <v>170</v>
      </c>
      <c r="F4" t="s">
        <v>15</v>
      </c>
      <c r="G4" s="38" t="s">
        <v>198</v>
      </c>
      <c r="H4" t="s">
        <v>123</v>
      </c>
    </row>
    <row r="5" spans="1:9" ht="18.75">
      <c r="A5" t="s">
        <v>214</v>
      </c>
      <c r="D5" t="s">
        <v>171</v>
      </c>
      <c r="F5" t="s">
        <v>15</v>
      </c>
      <c r="G5" s="16">
        <v>0</v>
      </c>
      <c r="H5" t="s">
        <v>123</v>
      </c>
      <c r="I5" s="17"/>
    </row>
    <row r="6" spans="1:8" ht="18.75">
      <c r="A6" t="s">
        <v>59</v>
      </c>
      <c r="F6" t="s">
        <v>15</v>
      </c>
      <c r="G6" s="28">
        <f>SUM(G3:G5)</f>
        <v>210.28</v>
      </c>
      <c r="H6" t="s">
        <v>123</v>
      </c>
    </row>
    <row r="7" spans="1:8" ht="18.75">
      <c r="A7" t="s">
        <v>215</v>
      </c>
      <c r="C7" s="17">
        <f>G6</f>
        <v>210.28</v>
      </c>
      <c r="F7" t="s">
        <v>15</v>
      </c>
      <c r="G7" s="16">
        <f>C7*1.25</f>
        <v>262.85</v>
      </c>
      <c r="H7" t="s">
        <v>123</v>
      </c>
    </row>
    <row r="8" spans="1:8" ht="18.75">
      <c r="A8" t="s">
        <v>173</v>
      </c>
      <c r="F8" t="s">
        <v>15</v>
      </c>
      <c r="G8" s="38" t="s">
        <v>198</v>
      </c>
      <c r="H8" t="s">
        <v>123</v>
      </c>
    </row>
    <row r="9" spans="1:8" ht="18.75">
      <c r="A9" t="s">
        <v>160</v>
      </c>
      <c r="F9" t="s">
        <v>15</v>
      </c>
      <c r="G9" s="16">
        <v>0</v>
      </c>
      <c r="H9" t="s">
        <v>123</v>
      </c>
    </row>
    <row r="10" spans="1:8" ht="18.75">
      <c r="A10" t="s">
        <v>162</v>
      </c>
      <c r="F10" t="s">
        <v>15</v>
      </c>
      <c r="G10" s="16">
        <f>G7</f>
        <v>262.85</v>
      </c>
      <c r="H10" t="s">
        <v>123</v>
      </c>
    </row>
    <row r="11" spans="1:8" ht="18.75">
      <c r="A11" t="s">
        <v>122</v>
      </c>
      <c r="F11" t="s">
        <v>15</v>
      </c>
      <c r="G11" s="28">
        <f>G10</f>
        <v>262.85</v>
      </c>
      <c r="H11" t="s">
        <v>123</v>
      </c>
    </row>
    <row r="12" ht="18.75">
      <c r="G12" s="16"/>
    </row>
    <row r="14" spans="1:8" ht="21">
      <c r="A14" s="101" t="s">
        <v>164</v>
      </c>
      <c r="B14" s="101"/>
      <c r="C14" s="101"/>
      <c r="D14" s="101"/>
      <c r="E14" s="101"/>
      <c r="F14" s="101"/>
      <c r="G14" s="101"/>
      <c r="H14" s="101"/>
    </row>
    <row r="15" ht="18.75">
      <c r="G15" s="16"/>
    </row>
    <row r="16" spans="1:8" ht="18.75">
      <c r="A16" t="s">
        <v>169</v>
      </c>
      <c r="F16" t="s">
        <v>15</v>
      </c>
      <c r="G16" s="16">
        <v>55</v>
      </c>
      <c r="H16" t="s">
        <v>123</v>
      </c>
    </row>
    <row r="17" spans="1:8" ht="18.75">
      <c r="A17" t="s">
        <v>170</v>
      </c>
      <c r="F17" t="s">
        <v>15</v>
      </c>
      <c r="G17" s="38">
        <v>20.49</v>
      </c>
      <c r="H17" t="s">
        <v>123</v>
      </c>
    </row>
    <row r="18" spans="1:8" ht="18.75">
      <c r="A18" t="s">
        <v>222</v>
      </c>
      <c r="D18" t="s">
        <v>171</v>
      </c>
      <c r="F18" t="s">
        <v>15</v>
      </c>
      <c r="G18" s="16">
        <v>23.35</v>
      </c>
      <c r="H18" t="s">
        <v>123</v>
      </c>
    </row>
    <row r="19" spans="1:8" ht="18.75">
      <c r="A19" t="s">
        <v>59</v>
      </c>
      <c r="F19" t="s">
        <v>15</v>
      </c>
      <c r="G19" s="28">
        <f>SUM(G16:G18)</f>
        <v>98.84</v>
      </c>
      <c r="H19" t="s">
        <v>123</v>
      </c>
    </row>
    <row r="20" spans="1:8" ht="18.75">
      <c r="A20" t="s">
        <v>216</v>
      </c>
      <c r="C20" s="17">
        <f>G19</f>
        <v>98.84</v>
      </c>
      <c r="F20" t="s">
        <v>15</v>
      </c>
      <c r="G20" s="16">
        <f>C20*1.5</f>
        <v>148.26</v>
      </c>
      <c r="H20" t="s">
        <v>123</v>
      </c>
    </row>
    <row r="21" spans="1:8" ht="18.75">
      <c r="A21" t="s">
        <v>173</v>
      </c>
      <c r="F21" t="s">
        <v>15</v>
      </c>
      <c r="G21" s="38" t="s">
        <v>198</v>
      </c>
      <c r="H21" t="s">
        <v>123</v>
      </c>
    </row>
    <row r="22" spans="1:8" ht="18.75">
      <c r="A22" t="s">
        <v>160</v>
      </c>
      <c r="F22" t="s">
        <v>15</v>
      </c>
      <c r="G22" s="16">
        <v>44</v>
      </c>
      <c r="H22" t="s">
        <v>123</v>
      </c>
    </row>
    <row r="23" spans="1:8" ht="18.75">
      <c r="A23" t="s">
        <v>162</v>
      </c>
      <c r="F23" t="s">
        <v>15</v>
      </c>
      <c r="G23" s="16">
        <f>SUM(G20:G22)</f>
        <v>192.26</v>
      </c>
      <c r="H23" t="s">
        <v>123</v>
      </c>
    </row>
    <row r="24" spans="1:8" ht="18.75">
      <c r="A24" t="s">
        <v>122</v>
      </c>
      <c r="F24" t="s">
        <v>15</v>
      </c>
      <c r="G24" s="28">
        <f>G23</f>
        <v>192.26</v>
      </c>
      <c r="H24" t="s">
        <v>123</v>
      </c>
    </row>
    <row r="26" spans="1:8" ht="18.75">
      <c r="A26" s="15"/>
      <c r="E26" s="44"/>
      <c r="F26" s="44"/>
      <c r="G26" s="44"/>
      <c r="H26" s="44"/>
    </row>
    <row r="27" spans="5:8" ht="18.75">
      <c r="E27" s="44"/>
      <c r="F27" s="44"/>
      <c r="G27" s="44"/>
      <c r="H27" s="44"/>
    </row>
    <row r="28" spans="1:7" ht="18.75">
      <c r="A28" t="s">
        <v>148</v>
      </c>
      <c r="B28" s="43" t="s">
        <v>149</v>
      </c>
      <c r="E28" t="str">
        <f>แบบสรุปราคากลาง!C40</f>
        <v>ประธานกรรมการ</v>
      </c>
      <c r="G28" s="16"/>
    </row>
    <row r="29" spans="2:7" ht="18.75">
      <c r="B29" s="30" t="str">
        <f>ไม้แบบ!B38</f>
        <v>(นายศิวกร  ใจบุญมี)</v>
      </c>
      <c r="C29" s="30"/>
      <c r="E29" t="str">
        <f>แบบสรุปราคากลาง!C41</f>
        <v>หัวหน้าสำนักปลัด</v>
      </c>
      <c r="G29" s="16"/>
    </row>
    <row r="30" ht="18.75">
      <c r="G30" s="16"/>
    </row>
    <row r="31" spans="1:8" ht="18.75">
      <c r="A31" t="s">
        <v>148</v>
      </c>
      <c r="B31" s="43" t="s">
        <v>149</v>
      </c>
      <c r="E31" t="str">
        <f>แบบสรุปราคากลาง!C43</f>
        <v>กรรมการ</v>
      </c>
      <c r="F31" s="100"/>
      <c r="G31" s="100"/>
      <c r="H31" s="100"/>
    </row>
    <row r="32" spans="1:8" ht="18.75">
      <c r="A32" s="100" t="str">
        <f>แบบสรุปราคากลาง!B44</f>
        <v>(นายสมรส ประสมสวย)</v>
      </c>
      <c r="B32" s="100"/>
      <c r="C32" s="100"/>
      <c r="D32" s="100"/>
      <c r="E32" t="str">
        <f>แบบสรุปราคากลาง!C44</f>
        <v>หัวหน้าฝ่ายแบบแผนและก่อสร้าง</v>
      </c>
      <c r="F32" s="30"/>
      <c r="G32" s="30"/>
      <c r="H32" s="30"/>
    </row>
    <row r="33" ht="18.75">
      <c r="G33" s="16"/>
    </row>
    <row r="34" spans="1:5" ht="18.75">
      <c r="A34" t="s">
        <v>150</v>
      </c>
      <c r="B34" s="100" t="s">
        <v>151</v>
      </c>
      <c r="C34" s="100"/>
      <c r="D34" s="100"/>
      <c r="E34" t="str">
        <f>แบบสรุปราคากลาง!I40</f>
        <v>กรรมการ</v>
      </c>
    </row>
    <row r="35" spans="1:5" ht="18.75">
      <c r="A35" s="100" t="str">
        <f>แบบสรุปราคากลาง!G41</f>
        <v>(นางนวพร  จุมปูอา)</v>
      </c>
      <c r="B35" s="100"/>
      <c r="C35" s="100"/>
      <c r="D35" s="100"/>
      <c r="E35" t="str">
        <f>แบบสรุปราคากลาง!I41</f>
        <v>วิเคราะห์นโยบายและแผน</v>
      </c>
    </row>
  </sheetData>
  <sheetProtection/>
  <mergeCells count="6">
    <mergeCell ref="A35:D35"/>
    <mergeCell ref="A1:H1"/>
    <mergeCell ref="A14:H14"/>
    <mergeCell ref="F31:H31"/>
    <mergeCell ref="A32:D32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3">
      <selection activeCell="J18" sqref="J18"/>
    </sheetView>
  </sheetViews>
  <sheetFormatPr defaultColWidth="9.140625" defaultRowHeight="21.75"/>
  <cols>
    <col min="1" max="1" width="6.00390625" style="0" customWidth="1"/>
    <col min="2" max="2" width="36.28125" style="0" customWidth="1"/>
    <col min="3" max="3" width="11.140625" style="0" customWidth="1"/>
    <col min="5" max="5" width="10.7109375" style="0" bestFit="1" customWidth="1"/>
  </cols>
  <sheetData>
    <row r="1" spans="1:6" ht="18.75">
      <c r="A1" s="91" t="s">
        <v>16</v>
      </c>
      <c r="B1" s="91"/>
      <c r="C1" s="91"/>
      <c r="D1" s="91"/>
      <c r="E1" s="91"/>
      <c r="F1" s="91"/>
    </row>
    <row r="2" spans="1:6" ht="18.75">
      <c r="A2" s="91" t="s">
        <v>17</v>
      </c>
      <c r="B2" s="91"/>
      <c r="C2" s="91"/>
      <c r="D2" s="91"/>
      <c r="E2" s="91"/>
      <c r="F2" s="91"/>
    </row>
    <row r="3" spans="1:6" ht="18.75">
      <c r="A3" s="91" t="s">
        <v>18</v>
      </c>
      <c r="B3" s="91"/>
      <c r="C3" s="91"/>
      <c r="D3" s="91"/>
      <c r="E3" s="91"/>
      <c r="F3" s="91"/>
    </row>
    <row r="4" spans="1:6" ht="18.75">
      <c r="A4" s="91" t="s">
        <v>19</v>
      </c>
      <c r="B4" s="91"/>
      <c r="C4" s="91"/>
      <c r="D4" s="91"/>
      <c r="E4" s="91"/>
      <c r="F4" s="91"/>
    </row>
    <row r="6" ht="18.75">
      <c r="A6" t="s">
        <v>20</v>
      </c>
    </row>
    <row r="7" ht="18.75">
      <c r="A7" t="s">
        <v>21</v>
      </c>
    </row>
    <row r="8" ht="18.75">
      <c r="A8" t="s">
        <v>22</v>
      </c>
    </row>
    <row r="9" ht="18.75">
      <c r="A9" t="s">
        <v>23</v>
      </c>
    </row>
    <row r="10" ht="18.75">
      <c r="A10" t="s">
        <v>24</v>
      </c>
    </row>
    <row r="12" spans="1:6" ht="18.75">
      <c r="A12" s="97" t="s">
        <v>25</v>
      </c>
      <c r="B12" s="97"/>
      <c r="C12" s="97"/>
      <c r="D12" s="97"/>
      <c r="E12" s="97"/>
      <c r="F12" s="97"/>
    </row>
    <row r="13" spans="1:6" ht="18.75">
      <c r="A13" s="8" t="s">
        <v>26</v>
      </c>
      <c r="B13" s="95" t="s">
        <v>2</v>
      </c>
      <c r="C13" s="8" t="s">
        <v>28</v>
      </c>
      <c r="D13" s="95" t="s">
        <v>4</v>
      </c>
      <c r="E13" s="95" t="s">
        <v>5</v>
      </c>
      <c r="F13" s="95" t="s">
        <v>30</v>
      </c>
    </row>
    <row r="14" spans="1:6" ht="18.75">
      <c r="A14" s="9" t="s">
        <v>27</v>
      </c>
      <c r="B14" s="96"/>
      <c r="C14" s="9" t="s">
        <v>29</v>
      </c>
      <c r="D14" s="96"/>
      <c r="E14" s="96"/>
      <c r="F14" s="96"/>
    </row>
    <row r="15" spans="1:6" ht="18.75">
      <c r="A15" s="3"/>
      <c r="B15" s="3"/>
      <c r="C15" s="3"/>
      <c r="D15" s="3"/>
      <c r="E15" s="3"/>
      <c r="F15" s="3"/>
    </row>
    <row r="16" spans="1:6" ht="18.75">
      <c r="A16" s="3">
        <v>1</v>
      </c>
      <c r="B16" s="3" t="s">
        <v>31</v>
      </c>
      <c r="C16" s="3"/>
      <c r="D16" s="3"/>
      <c r="E16" s="3"/>
      <c r="F16" s="3"/>
    </row>
    <row r="17" spans="1:6" ht="18.75">
      <c r="A17" s="3">
        <v>2</v>
      </c>
      <c r="B17" s="3" t="s">
        <v>32</v>
      </c>
      <c r="C17" s="3"/>
      <c r="D17" s="3"/>
      <c r="E17" s="3"/>
      <c r="F17" s="3"/>
    </row>
    <row r="18" spans="1:6" ht="18.75">
      <c r="A18" s="3">
        <v>3</v>
      </c>
      <c r="B18" s="3" t="s">
        <v>33</v>
      </c>
      <c r="C18" s="3"/>
      <c r="D18" s="3"/>
      <c r="E18" s="3"/>
      <c r="F18" s="3"/>
    </row>
    <row r="19" spans="1:6" ht="18.75">
      <c r="A19" s="3">
        <v>4</v>
      </c>
      <c r="B19" s="3" t="s">
        <v>34</v>
      </c>
      <c r="C19" s="3"/>
      <c r="D19" s="3"/>
      <c r="E19" s="3"/>
      <c r="F19" s="3"/>
    </row>
    <row r="20" spans="1:6" ht="18.75">
      <c r="A20" s="3">
        <v>5</v>
      </c>
      <c r="B20" s="3" t="s">
        <v>35</v>
      </c>
      <c r="C20" s="3"/>
      <c r="D20" s="3"/>
      <c r="E20" s="3"/>
      <c r="F20" s="3"/>
    </row>
    <row r="21" spans="1:6" ht="18.75">
      <c r="A21" s="3">
        <v>6</v>
      </c>
      <c r="B21" s="3" t="s">
        <v>36</v>
      </c>
      <c r="C21" s="3"/>
      <c r="D21" s="3"/>
      <c r="E21" s="3"/>
      <c r="F21" s="3"/>
    </row>
    <row r="22" spans="1:6" ht="18.75">
      <c r="A22" s="3">
        <v>7</v>
      </c>
      <c r="B22" s="3" t="s">
        <v>37</v>
      </c>
      <c r="C22" s="3"/>
      <c r="D22" s="3"/>
      <c r="E22" s="3"/>
      <c r="F22" s="3"/>
    </row>
    <row r="23" spans="1:6" ht="18.75">
      <c r="A23" s="3">
        <v>8</v>
      </c>
      <c r="B23" s="3" t="s">
        <v>38</v>
      </c>
      <c r="C23" s="3"/>
      <c r="D23" s="3"/>
      <c r="E23" s="3"/>
      <c r="F23" s="3"/>
    </row>
    <row r="24" spans="1:6" ht="18.75">
      <c r="A24" s="3">
        <v>9</v>
      </c>
      <c r="B24" s="3" t="s">
        <v>39</v>
      </c>
      <c r="C24" s="3"/>
      <c r="D24" s="3"/>
      <c r="E24" s="3"/>
      <c r="F24" s="3"/>
    </row>
    <row r="25" spans="1:6" ht="18.75">
      <c r="A25" s="3">
        <v>10</v>
      </c>
      <c r="B25" s="3" t="s">
        <v>40</v>
      </c>
      <c r="C25" s="3"/>
      <c r="D25" s="3"/>
      <c r="E25" s="3"/>
      <c r="F25" s="3"/>
    </row>
    <row r="26" spans="1:6" ht="18.75">
      <c r="A26" s="3">
        <v>11</v>
      </c>
      <c r="B26" s="3" t="s">
        <v>41</v>
      </c>
      <c r="C26" s="3"/>
      <c r="D26" s="3"/>
      <c r="E26" s="3"/>
      <c r="F26" s="3"/>
    </row>
    <row r="27" spans="1:6" ht="18.75">
      <c r="A27" s="3">
        <v>12</v>
      </c>
      <c r="B27" s="3" t="s">
        <v>42</v>
      </c>
      <c r="C27" s="3"/>
      <c r="D27" s="3"/>
      <c r="E27" s="3"/>
      <c r="F27" s="3"/>
    </row>
    <row r="28" spans="1:6" ht="18.75">
      <c r="A28" s="3">
        <v>13</v>
      </c>
      <c r="B28" s="3" t="s">
        <v>43</v>
      </c>
      <c r="C28" s="3"/>
      <c r="D28" s="3"/>
      <c r="E28" s="3"/>
      <c r="F28" s="3"/>
    </row>
    <row r="29" spans="1:6" ht="18.75">
      <c r="A29" s="3">
        <v>14</v>
      </c>
      <c r="B29" s="3" t="s">
        <v>44</v>
      </c>
      <c r="C29" s="3"/>
      <c r="D29" s="3"/>
      <c r="E29" s="3"/>
      <c r="F29" s="3"/>
    </row>
    <row r="30" spans="1:6" ht="18.75">
      <c r="A30" s="3">
        <v>15</v>
      </c>
      <c r="B30" s="3" t="s">
        <v>45</v>
      </c>
      <c r="C30" s="3"/>
      <c r="D30" s="3"/>
      <c r="E30" s="3"/>
      <c r="F30" s="3"/>
    </row>
    <row r="31" spans="1:6" ht="18.75">
      <c r="A31" s="3"/>
      <c r="B31" s="3"/>
      <c r="C31" s="3"/>
      <c r="D31" s="3"/>
      <c r="E31" s="3"/>
      <c r="F31" s="3"/>
    </row>
    <row r="32" spans="1:6" ht="18.75">
      <c r="A32" s="3"/>
      <c r="B32" s="3"/>
      <c r="C32" s="3"/>
      <c r="D32" s="3"/>
      <c r="E32" s="3"/>
      <c r="F32" s="3"/>
    </row>
    <row r="33" spans="1:6" ht="18.75">
      <c r="A33" s="4"/>
      <c r="B33" s="4"/>
      <c r="C33" s="4"/>
      <c r="D33" s="4"/>
      <c r="E33" s="4"/>
      <c r="F33" s="4"/>
    </row>
    <row r="34" spans="1:6" ht="18.75">
      <c r="A34" s="92" t="s">
        <v>46</v>
      </c>
      <c r="B34" s="93"/>
      <c r="C34" s="93"/>
      <c r="D34" s="93"/>
      <c r="E34" s="94"/>
      <c r="F34" s="6"/>
    </row>
  </sheetData>
  <sheetProtection/>
  <mergeCells count="10">
    <mergeCell ref="A34:E34"/>
    <mergeCell ref="A1:F1"/>
    <mergeCell ref="B13:B14"/>
    <mergeCell ref="D13:D14"/>
    <mergeCell ref="E13:E14"/>
    <mergeCell ref="F13:F14"/>
    <mergeCell ref="A2:F2"/>
    <mergeCell ref="A3:F3"/>
    <mergeCell ref="A4:F4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54"/>
  <sheetViews>
    <sheetView showGridLines="0" zoomScalePageLayoutView="0" workbookViewId="0" topLeftCell="A25">
      <selection activeCell="L5" sqref="L5"/>
    </sheetView>
  </sheetViews>
  <sheetFormatPr defaultColWidth="9.140625" defaultRowHeight="21.75"/>
  <cols>
    <col min="1" max="1" width="3.421875" style="0" customWidth="1"/>
    <col min="2" max="2" width="29.57421875" style="0" customWidth="1"/>
    <col min="3" max="3" width="9.140625" style="0" customWidth="1"/>
    <col min="4" max="4" width="10.57421875" style="71" customWidth="1"/>
    <col min="5" max="5" width="9.28125" style="0" customWidth="1"/>
    <col min="6" max="6" width="12.28125" style="0" customWidth="1"/>
    <col min="7" max="7" width="10.00390625" style="1" customWidth="1"/>
    <col min="8" max="8" width="9.421875" style="1" customWidth="1"/>
    <col min="9" max="9" width="12.00390625" style="71" customWidth="1"/>
  </cols>
  <sheetData>
    <row r="1" spans="1:9" ht="18.75">
      <c r="A1" s="91" t="s">
        <v>47</v>
      </c>
      <c r="B1" s="91"/>
      <c r="C1" s="91"/>
      <c r="D1" s="91"/>
      <c r="E1" s="91"/>
      <c r="F1" s="91"/>
      <c r="G1" s="91"/>
      <c r="H1" s="91"/>
      <c r="I1" s="91"/>
    </row>
    <row r="2" spans="1:9" ht="18.75">
      <c r="A2" s="91" t="s">
        <v>48</v>
      </c>
      <c r="B2" s="91"/>
      <c r="C2" s="91"/>
      <c r="D2" s="91"/>
      <c r="E2" s="91"/>
      <c r="F2" s="91"/>
      <c r="G2" s="91"/>
      <c r="H2" s="91"/>
      <c r="I2" s="91"/>
    </row>
    <row r="3" ht="18.75">
      <c r="A3" t="str">
        <f>แบบสรุปราคากลาง!A2</f>
        <v>ชื่อโครงการ/งาน วางท่อรางระบายน้ำคสล.  หมู่ 3  ซอย 2</v>
      </c>
    </row>
    <row r="4" ht="18.75">
      <c r="A4" t="str">
        <f>แบบสรุปราคากลาง!A3</f>
        <v>หน่วยงานเจ้าของโครงการ  เทศบาลตำบลเจดีย์หลวง</v>
      </c>
    </row>
    <row r="5" ht="18.75">
      <c r="A5" t="str">
        <f>แบบสรุปราคากลาง!A4</f>
        <v>สถานที่ก่อสร้าง  หมู่ที่ 3  บ้านห้วยส้ม ต.เจดีย์หลวง  อ.แม่สรวย  จ.เชียงราย</v>
      </c>
    </row>
    <row r="6" ht="18.75">
      <c r="A6" t="s">
        <v>224</v>
      </c>
    </row>
    <row r="7" spans="1:6" ht="18.75">
      <c r="A7" t="s">
        <v>221</v>
      </c>
      <c r="F7" t="s">
        <v>153</v>
      </c>
    </row>
    <row r="8" spans="1:6" ht="18.75">
      <c r="A8" t="s">
        <v>152</v>
      </c>
      <c r="F8" t="s">
        <v>154</v>
      </c>
    </row>
    <row r="9" spans="1:9" ht="18.75">
      <c r="A9" s="7"/>
      <c r="B9" s="7"/>
      <c r="C9" s="7"/>
      <c r="D9" s="73" t="s">
        <v>49</v>
      </c>
      <c r="E9" s="7" t="s">
        <v>52</v>
      </c>
      <c r="F9" s="7" t="s">
        <v>49</v>
      </c>
      <c r="G9" s="7" t="s">
        <v>55</v>
      </c>
      <c r="H9" s="7" t="s">
        <v>57</v>
      </c>
      <c r="I9" s="98" t="s">
        <v>59</v>
      </c>
    </row>
    <row r="10" spans="1:9" ht="18.75">
      <c r="A10" s="10" t="s">
        <v>27</v>
      </c>
      <c r="B10" s="10" t="s">
        <v>2</v>
      </c>
      <c r="C10" s="10" t="s">
        <v>3</v>
      </c>
      <c r="D10" s="74" t="s">
        <v>50</v>
      </c>
      <c r="E10" s="10" t="s">
        <v>53</v>
      </c>
      <c r="F10" s="10" t="s">
        <v>53</v>
      </c>
      <c r="G10" s="10" t="s">
        <v>56</v>
      </c>
      <c r="H10" s="10" t="s">
        <v>58</v>
      </c>
      <c r="I10" s="99"/>
    </row>
    <row r="11" spans="1:9" ht="18.75">
      <c r="A11" s="11"/>
      <c r="B11" s="11"/>
      <c r="C11" s="11"/>
      <c r="D11" s="72" t="s">
        <v>51</v>
      </c>
      <c r="E11" s="11" t="s">
        <v>54</v>
      </c>
      <c r="F11" s="11" t="s">
        <v>51</v>
      </c>
      <c r="G11" s="11" t="s">
        <v>51</v>
      </c>
      <c r="H11" s="11" t="s">
        <v>51</v>
      </c>
      <c r="I11" s="72" t="s">
        <v>51</v>
      </c>
    </row>
    <row r="12" spans="1:9" ht="18.75">
      <c r="A12" s="6">
        <v>1</v>
      </c>
      <c r="B12" s="6" t="s">
        <v>234</v>
      </c>
      <c r="C12" s="12" t="s">
        <v>139</v>
      </c>
      <c r="D12" s="70">
        <v>22312.03</v>
      </c>
      <c r="E12" s="12" t="s">
        <v>145</v>
      </c>
      <c r="F12" s="12" t="s">
        <v>145</v>
      </c>
      <c r="G12" s="12" t="s">
        <v>145</v>
      </c>
      <c r="H12" s="12">
        <v>4100</v>
      </c>
      <c r="I12" s="70">
        <f>D12+H12</f>
        <v>26412.03</v>
      </c>
    </row>
    <row r="13" spans="1:9" ht="18.75">
      <c r="A13" s="6"/>
      <c r="B13" s="6" t="s">
        <v>235</v>
      </c>
      <c r="C13" s="12" t="s">
        <v>139</v>
      </c>
      <c r="D13" s="70">
        <v>21070.17</v>
      </c>
      <c r="E13" s="12"/>
      <c r="F13" s="12"/>
      <c r="G13" s="12"/>
      <c r="H13" s="12">
        <v>4100</v>
      </c>
      <c r="I13" s="70">
        <f>D13+H13</f>
        <v>25170.17</v>
      </c>
    </row>
    <row r="14" spans="1:9" ht="18.75">
      <c r="A14" s="6">
        <v>2</v>
      </c>
      <c r="B14" s="6" t="s">
        <v>174</v>
      </c>
      <c r="C14" s="12" t="s">
        <v>176</v>
      </c>
      <c r="D14" s="70">
        <v>32</v>
      </c>
      <c r="E14" s="12" t="s">
        <v>145</v>
      </c>
      <c r="F14" s="12" t="s">
        <v>145</v>
      </c>
      <c r="G14" s="12" t="s">
        <v>145</v>
      </c>
      <c r="H14" s="12" t="s">
        <v>145</v>
      </c>
      <c r="I14" s="70">
        <v>32</v>
      </c>
    </row>
    <row r="15" spans="1:9" ht="18.75">
      <c r="A15" s="6">
        <v>3</v>
      </c>
      <c r="B15" s="6" t="s">
        <v>217</v>
      </c>
      <c r="C15" s="12" t="s">
        <v>175</v>
      </c>
      <c r="D15" s="70">
        <v>12.42</v>
      </c>
      <c r="E15" s="12"/>
      <c r="F15" s="12" t="s">
        <v>145</v>
      </c>
      <c r="G15" s="12" t="s">
        <v>145</v>
      </c>
      <c r="H15" s="12" t="s">
        <v>145</v>
      </c>
      <c r="I15" s="70">
        <f>D15</f>
        <v>12.42</v>
      </c>
    </row>
    <row r="16" spans="1:9" ht="18.75">
      <c r="A16" s="6">
        <v>4</v>
      </c>
      <c r="B16" s="6" t="s">
        <v>124</v>
      </c>
      <c r="C16" s="12" t="s">
        <v>139</v>
      </c>
      <c r="D16" s="70" t="s">
        <v>145</v>
      </c>
      <c r="E16" s="12" t="s">
        <v>145</v>
      </c>
      <c r="F16" s="12" t="s">
        <v>145</v>
      </c>
      <c r="G16" s="12" t="s">
        <v>145</v>
      </c>
      <c r="H16" s="12" t="s">
        <v>145</v>
      </c>
      <c r="I16" s="70" t="s">
        <v>145</v>
      </c>
    </row>
    <row r="17" spans="1:9" ht="18.75">
      <c r="A17" s="6">
        <v>5</v>
      </c>
      <c r="B17" s="6" t="s">
        <v>125</v>
      </c>
      <c r="C17" s="12" t="s">
        <v>140</v>
      </c>
      <c r="D17" s="70" t="s">
        <v>198</v>
      </c>
      <c r="E17" s="12" t="s">
        <v>145</v>
      </c>
      <c r="F17" s="12" t="s">
        <v>145</v>
      </c>
      <c r="G17" s="12" t="s">
        <v>145</v>
      </c>
      <c r="H17" s="12" t="s">
        <v>145</v>
      </c>
      <c r="I17" s="70" t="s">
        <v>145</v>
      </c>
    </row>
    <row r="18" spans="1:9" ht="18.75">
      <c r="A18" s="6">
        <v>6</v>
      </c>
      <c r="B18" s="6" t="s">
        <v>210</v>
      </c>
      <c r="C18" s="12" t="s">
        <v>139</v>
      </c>
      <c r="D18" s="70">
        <v>2548.29</v>
      </c>
      <c r="E18" s="12" t="s">
        <v>145</v>
      </c>
      <c r="F18" s="12" t="s">
        <v>145</v>
      </c>
      <c r="G18" s="12" t="s">
        <v>145</v>
      </c>
      <c r="H18" s="12" t="s">
        <v>145</v>
      </c>
      <c r="I18" s="70">
        <f>D18</f>
        <v>2548.29</v>
      </c>
    </row>
    <row r="19" spans="1:9" ht="18.75">
      <c r="A19" s="6">
        <v>7</v>
      </c>
      <c r="B19" s="6" t="s">
        <v>126</v>
      </c>
      <c r="C19" s="12" t="s">
        <v>139</v>
      </c>
      <c r="D19" s="70" t="s">
        <v>145</v>
      </c>
      <c r="E19" s="12" t="s">
        <v>145</v>
      </c>
      <c r="F19" s="12" t="s">
        <v>145</v>
      </c>
      <c r="G19" s="12" t="s">
        <v>145</v>
      </c>
      <c r="H19" s="12" t="s">
        <v>145</v>
      </c>
      <c r="I19" s="70" t="str">
        <f>D19</f>
        <v>-</v>
      </c>
    </row>
    <row r="20" spans="1:9" ht="18.75">
      <c r="A20" s="6">
        <v>8</v>
      </c>
      <c r="B20" s="6" t="s">
        <v>127</v>
      </c>
      <c r="C20" s="12" t="s">
        <v>139</v>
      </c>
      <c r="D20" s="70" t="s">
        <v>145</v>
      </c>
      <c r="E20" s="12" t="s">
        <v>145</v>
      </c>
      <c r="F20" s="12" t="s">
        <v>145</v>
      </c>
      <c r="G20" s="12" t="s">
        <v>145</v>
      </c>
      <c r="H20" s="12" t="s">
        <v>145</v>
      </c>
      <c r="I20" s="70" t="str">
        <f>D20</f>
        <v>-</v>
      </c>
    </row>
    <row r="21" spans="1:9" ht="18.75">
      <c r="A21" s="6">
        <v>9</v>
      </c>
      <c r="B21" s="6" t="s">
        <v>128</v>
      </c>
      <c r="C21" s="12" t="s">
        <v>139</v>
      </c>
      <c r="D21" s="70" t="s">
        <v>145</v>
      </c>
      <c r="E21" s="12" t="s">
        <v>145</v>
      </c>
      <c r="F21" s="12" t="s">
        <v>145</v>
      </c>
      <c r="G21" s="12" t="s">
        <v>145</v>
      </c>
      <c r="H21" s="12" t="s">
        <v>145</v>
      </c>
      <c r="I21" s="70" t="str">
        <f>D21</f>
        <v>-</v>
      </c>
    </row>
    <row r="22" spans="1:9" ht="18.75">
      <c r="A22" s="6">
        <v>10</v>
      </c>
      <c r="B22" s="6" t="s">
        <v>129</v>
      </c>
      <c r="C22" s="12" t="s">
        <v>141</v>
      </c>
      <c r="D22" s="70">
        <v>677.2</v>
      </c>
      <c r="E22" s="12">
        <v>45</v>
      </c>
      <c r="F22" s="12">
        <v>202.44</v>
      </c>
      <c r="G22" s="12" t="s">
        <v>145</v>
      </c>
      <c r="H22" s="12" t="s">
        <v>145</v>
      </c>
      <c r="I22" s="70">
        <f>D22+F22</f>
        <v>879.6400000000001</v>
      </c>
    </row>
    <row r="23" spans="1:9" ht="18.75">
      <c r="A23" s="6">
        <v>11</v>
      </c>
      <c r="B23" s="6" t="s">
        <v>130</v>
      </c>
      <c r="C23" s="12" t="s">
        <v>141</v>
      </c>
      <c r="D23" s="70" t="s">
        <v>145</v>
      </c>
      <c r="E23" s="12" t="s">
        <v>145</v>
      </c>
      <c r="F23" s="12" t="s">
        <v>145</v>
      </c>
      <c r="G23" s="12" t="s">
        <v>145</v>
      </c>
      <c r="H23" s="12" t="s">
        <v>145</v>
      </c>
      <c r="I23" s="70"/>
    </row>
    <row r="24" spans="1:9" ht="18.75">
      <c r="A24" s="6">
        <v>12</v>
      </c>
      <c r="B24" s="6" t="s">
        <v>131</v>
      </c>
      <c r="C24" s="12" t="s">
        <v>141</v>
      </c>
      <c r="D24" s="70">
        <v>677.2</v>
      </c>
      <c r="E24" s="12">
        <v>60</v>
      </c>
      <c r="F24" s="12">
        <v>268.82</v>
      </c>
      <c r="G24" s="12" t="s">
        <v>145</v>
      </c>
      <c r="H24" s="12" t="s">
        <v>145</v>
      </c>
      <c r="I24" s="70">
        <f>D24+F24</f>
        <v>946.02</v>
      </c>
    </row>
    <row r="25" spans="1:9" ht="18.75">
      <c r="A25" s="6">
        <v>13</v>
      </c>
      <c r="B25" s="6" t="s">
        <v>132</v>
      </c>
      <c r="C25" s="12" t="s">
        <v>141</v>
      </c>
      <c r="D25" s="70"/>
      <c r="E25" s="22"/>
      <c r="F25" s="12"/>
      <c r="G25" s="12" t="s">
        <v>145</v>
      </c>
      <c r="H25" s="12" t="s">
        <v>145</v>
      </c>
      <c r="I25" s="70"/>
    </row>
    <row r="26" spans="1:9" ht="18.75">
      <c r="A26" s="6">
        <v>14</v>
      </c>
      <c r="B26" s="6" t="s">
        <v>204</v>
      </c>
      <c r="C26" s="12" t="s">
        <v>141</v>
      </c>
      <c r="D26" s="70">
        <v>280.38</v>
      </c>
      <c r="E26" s="12" t="s">
        <v>145</v>
      </c>
      <c r="F26" s="12" t="s">
        <v>145</v>
      </c>
      <c r="G26" s="12" t="s">
        <v>145</v>
      </c>
      <c r="H26" s="12" t="s">
        <v>145</v>
      </c>
      <c r="I26" s="70">
        <v>280.38</v>
      </c>
    </row>
    <row r="27" spans="1:9" ht="18.75">
      <c r="A27" s="6">
        <v>15</v>
      </c>
      <c r="B27" s="6" t="s">
        <v>133</v>
      </c>
      <c r="C27" s="12" t="s">
        <v>141</v>
      </c>
      <c r="D27" s="70" t="s">
        <v>145</v>
      </c>
      <c r="E27" s="12" t="s">
        <v>145</v>
      </c>
      <c r="F27" s="12" t="s">
        <v>145</v>
      </c>
      <c r="G27" s="12" t="s">
        <v>145</v>
      </c>
      <c r="H27" s="12" t="s">
        <v>145</v>
      </c>
      <c r="I27" s="70" t="s">
        <v>145</v>
      </c>
    </row>
    <row r="28" spans="1:9" ht="18.75">
      <c r="A28" s="6">
        <v>16</v>
      </c>
      <c r="B28" s="6" t="s">
        <v>134</v>
      </c>
      <c r="C28" s="12" t="s">
        <v>141</v>
      </c>
      <c r="D28" s="70" t="s">
        <v>145</v>
      </c>
      <c r="E28" s="12" t="s">
        <v>145</v>
      </c>
      <c r="F28" s="12" t="s">
        <v>145</v>
      </c>
      <c r="G28" s="12" t="s">
        <v>145</v>
      </c>
      <c r="H28" s="12" t="s">
        <v>145</v>
      </c>
      <c r="I28" s="70" t="s">
        <v>145</v>
      </c>
    </row>
    <row r="29" spans="1:9" ht="18.75">
      <c r="A29" s="6">
        <v>17</v>
      </c>
      <c r="B29" s="6" t="s">
        <v>135</v>
      </c>
      <c r="C29" s="12" t="s">
        <v>141</v>
      </c>
      <c r="D29" s="70" t="s">
        <v>145</v>
      </c>
      <c r="E29" s="12" t="s">
        <v>145</v>
      </c>
      <c r="F29" s="12" t="s">
        <v>145</v>
      </c>
      <c r="G29" s="12" t="s">
        <v>145</v>
      </c>
      <c r="H29" s="12" t="s">
        <v>145</v>
      </c>
      <c r="I29" s="70" t="s">
        <v>145</v>
      </c>
    </row>
    <row r="30" spans="1:9" ht="18.75">
      <c r="A30" s="6">
        <v>18</v>
      </c>
      <c r="B30" s="6" t="s">
        <v>136</v>
      </c>
      <c r="C30" s="12" t="s">
        <v>141</v>
      </c>
      <c r="D30" s="70" t="s">
        <v>145</v>
      </c>
      <c r="E30" s="12" t="s">
        <v>145</v>
      </c>
      <c r="F30" s="12" t="s">
        <v>145</v>
      </c>
      <c r="G30" s="12" t="s">
        <v>145</v>
      </c>
      <c r="H30" s="12" t="s">
        <v>145</v>
      </c>
      <c r="I30" s="70" t="s">
        <v>145</v>
      </c>
    </row>
    <row r="31" spans="1:9" ht="18.75">
      <c r="A31" s="6">
        <v>19</v>
      </c>
      <c r="B31" s="6" t="s">
        <v>137</v>
      </c>
      <c r="C31" s="12" t="s">
        <v>141</v>
      </c>
      <c r="D31" s="70">
        <v>55</v>
      </c>
      <c r="E31" s="22">
        <v>3</v>
      </c>
      <c r="F31" s="35">
        <v>23.35</v>
      </c>
      <c r="G31" s="12" t="s">
        <v>145</v>
      </c>
      <c r="H31" s="12" t="s">
        <v>145</v>
      </c>
      <c r="I31" s="70">
        <f>D31+F31</f>
        <v>78.35</v>
      </c>
    </row>
    <row r="32" spans="1:9" ht="18.75">
      <c r="A32" s="6">
        <v>20</v>
      </c>
      <c r="B32" s="6" t="s">
        <v>138</v>
      </c>
      <c r="C32" s="6"/>
      <c r="D32" s="70" t="s">
        <v>145</v>
      </c>
      <c r="E32" s="12" t="s">
        <v>145</v>
      </c>
      <c r="F32" s="12" t="s">
        <v>145</v>
      </c>
      <c r="G32" s="12" t="s">
        <v>145</v>
      </c>
      <c r="H32" s="12" t="s">
        <v>145</v>
      </c>
      <c r="I32" s="70" t="s">
        <v>145</v>
      </c>
    </row>
    <row r="33" spans="7:8" ht="18.75">
      <c r="G33" s="36"/>
      <c r="H33" s="36"/>
    </row>
    <row r="34" spans="1:8" ht="18.75">
      <c r="A34" t="s">
        <v>201</v>
      </c>
      <c r="B34" s="32"/>
      <c r="C34" t="str">
        <f>แบบสรุปราคากลาง!C40</f>
        <v>ประธานกรรมการ</v>
      </c>
      <c r="G34" s="32"/>
      <c r="H34" s="32"/>
    </row>
    <row r="35" spans="2:8" ht="18.75">
      <c r="B35" s="36" t="str">
        <f>แบบสรุปราคากลาง!B41</f>
        <v>(นายศิวกร  ใจบุญมี)</v>
      </c>
      <c r="C35" t="str">
        <f>แบบสรุปราคากลาง!C41</f>
        <v>หัวหน้าสำนักปลัด</v>
      </c>
      <c r="E35" s="33"/>
      <c r="F35" s="33"/>
      <c r="G35" s="33"/>
      <c r="H35" s="33"/>
    </row>
    <row r="36" spans="5:8" ht="18.75">
      <c r="E36" s="33"/>
      <c r="F36" s="33"/>
      <c r="G36" s="33"/>
      <c r="H36" s="33"/>
    </row>
    <row r="37" spans="1:8" ht="18.75">
      <c r="A37" t="s">
        <v>202</v>
      </c>
      <c r="B37" s="32"/>
      <c r="C37" t="str">
        <f>แบบสรุปราคากลาง!C43</f>
        <v>กรรมการ</v>
      </c>
      <c r="G37" s="32"/>
      <c r="H37" s="32"/>
    </row>
    <row r="38" spans="2:8" ht="18.75">
      <c r="B38" s="32" t="str">
        <f>แบบสรุปราคากลาง!B44</f>
        <v>(นายสมรส ประสมสวย)</v>
      </c>
      <c r="C38" t="str">
        <f>แบบสรุปราคากลาง!C44</f>
        <v>หัวหน้าฝ่ายแบบแผนและก่อสร้าง</v>
      </c>
      <c r="G38" s="32"/>
      <c r="H38" s="32"/>
    </row>
    <row r="39" spans="7:8" ht="18.75">
      <c r="G39"/>
      <c r="H39" s="32"/>
    </row>
    <row r="40" spans="1:8" ht="18.75">
      <c r="A40" t="s">
        <v>203</v>
      </c>
      <c r="B40" s="30"/>
      <c r="C40" t="str">
        <f>แบบสรุปราคากลาง!I40</f>
        <v>กรรมการ</v>
      </c>
      <c r="D40" s="75"/>
      <c r="G40"/>
      <c r="H40" s="30"/>
    </row>
    <row r="41" spans="2:8" ht="18.75">
      <c r="B41" s="81" t="str">
        <f>แบบสรุปราคากลาง!G41</f>
        <v>(นางนวพร  จุมปูอา)</v>
      </c>
      <c r="C41" t="str">
        <f>แบบสรุปราคากลาง!I41</f>
        <v>วิเคราะห์นโยบายและแผน</v>
      </c>
      <c r="G41"/>
      <c r="H41" s="30"/>
    </row>
    <row r="42" spans="2:8" ht="18.75">
      <c r="B42" s="36"/>
      <c r="G42"/>
      <c r="H42" s="30"/>
    </row>
    <row r="43" spans="2:8" ht="18.75">
      <c r="B43" s="36"/>
      <c r="G43"/>
      <c r="H43" s="30"/>
    </row>
    <row r="44" spans="2:8" ht="18.75">
      <c r="B44" s="36"/>
      <c r="G44"/>
      <c r="H44" s="30"/>
    </row>
    <row r="45" spans="2:8" ht="18.75">
      <c r="B45" s="36"/>
      <c r="G45"/>
      <c r="H45" s="30"/>
    </row>
    <row r="46" spans="2:8" ht="18.75">
      <c r="B46" s="36"/>
      <c r="G46"/>
      <c r="H46" s="30"/>
    </row>
    <row r="47" spans="2:8" ht="18.75">
      <c r="B47" s="30"/>
      <c r="G47"/>
      <c r="H47" s="30"/>
    </row>
    <row r="48" spans="2:8" ht="18.75">
      <c r="B48" s="30"/>
      <c r="G48"/>
      <c r="H48" s="30"/>
    </row>
    <row r="49" spans="2:8" ht="18.75">
      <c r="B49" s="30"/>
      <c r="G49"/>
      <c r="H49" s="30"/>
    </row>
    <row r="50" spans="7:8" ht="18.75">
      <c r="G50"/>
      <c r="H50" s="32"/>
    </row>
    <row r="51" spans="2:8" ht="18.75">
      <c r="B51" s="30"/>
      <c r="D51" s="75"/>
      <c r="G51" s="32"/>
      <c r="H51" s="32"/>
    </row>
    <row r="52" spans="2:8" ht="18.75">
      <c r="B52" s="32"/>
      <c r="G52" s="32"/>
      <c r="H52" s="32"/>
    </row>
    <row r="53" spans="7:8" ht="18.75">
      <c r="G53" s="32"/>
      <c r="H53" s="32"/>
    </row>
    <row r="54" spans="7:8" ht="18.75">
      <c r="G54" s="32"/>
      <c r="H54" s="32"/>
    </row>
  </sheetData>
  <sheetProtection/>
  <mergeCells count="3">
    <mergeCell ref="A1:I1"/>
    <mergeCell ref="A2:I2"/>
    <mergeCell ref="I9:I10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zoomScalePageLayoutView="0" workbookViewId="0" topLeftCell="A16">
      <selection activeCell="E25" sqref="E25"/>
    </sheetView>
  </sheetViews>
  <sheetFormatPr defaultColWidth="9.140625" defaultRowHeight="21.75"/>
  <cols>
    <col min="1" max="1" width="23.57421875" style="0" customWidth="1"/>
    <col min="2" max="5" width="11.8515625" style="0" bestFit="1" customWidth="1"/>
    <col min="6" max="6" width="11.7109375" style="0" bestFit="1" customWidth="1"/>
    <col min="7" max="7" width="14.28125" style="0" customWidth="1"/>
  </cols>
  <sheetData>
    <row r="1" spans="1:7" ht="21">
      <c r="A1" s="101" t="s">
        <v>60</v>
      </c>
      <c r="B1" s="101"/>
      <c r="C1" s="101"/>
      <c r="D1" s="101"/>
      <c r="E1" s="101"/>
      <c r="F1" s="101"/>
      <c r="G1" s="101"/>
    </row>
    <row r="3" spans="1:7" ht="18.75">
      <c r="A3" s="91" t="s">
        <v>61</v>
      </c>
      <c r="B3" s="91"/>
      <c r="C3" s="91"/>
      <c r="D3" s="91"/>
      <c r="E3" s="91"/>
      <c r="F3" s="91"/>
      <c r="G3" s="91"/>
    </row>
    <row r="5" ht="18.75">
      <c r="A5" t="s">
        <v>76</v>
      </c>
    </row>
    <row r="6" spans="1:7" ht="18.75">
      <c r="A6" s="7" t="s">
        <v>63</v>
      </c>
      <c r="B6" s="7" t="s">
        <v>64</v>
      </c>
      <c r="C6" s="7" t="s">
        <v>65</v>
      </c>
      <c r="D6" s="7" t="s">
        <v>65</v>
      </c>
      <c r="E6" s="7" t="s">
        <v>66</v>
      </c>
      <c r="F6" s="7" t="s">
        <v>67</v>
      </c>
      <c r="G6" s="7" t="s">
        <v>68</v>
      </c>
    </row>
    <row r="7" spans="1:7" ht="18.75">
      <c r="A7" s="11"/>
      <c r="B7" s="11"/>
      <c r="C7" s="11" t="s">
        <v>69</v>
      </c>
      <c r="D7" s="11" t="s">
        <v>70</v>
      </c>
      <c r="E7" s="11"/>
      <c r="F7" s="11"/>
      <c r="G7" s="11"/>
    </row>
    <row r="8" spans="1:7" ht="18.75">
      <c r="A8" s="12" t="s">
        <v>71</v>
      </c>
      <c r="B8" s="12" t="s">
        <v>77</v>
      </c>
      <c r="C8" s="12" t="s">
        <v>78</v>
      </c>
      <c r="D8" s="12" t="s">
        <v>79</v>
      </c>
      <c r="E8" s="12" t="s">
        <v>80</v>
      </c>
      <c r="F8" s="12" t="s">
        <v>81</v>
      </c>
      <c r="G8" s="12" t="s">
        <v>82</v>
      </c>
    </row>
    <row r="9" spans="1:14" ht="18.75">
      <c r="A9" s="13" t="s">
        <v>186</v>
      </c>
      <c r="B9" s="26">
        <f>M9*N9*0.4</f>
        <v>1122.6180000000002</v>
      </c>
      <c r="C9" s="26">
        <f>M9*N9*0.35</f>
        <v>982.29075</v>
      </c>
      <c r="D9" s="26">
        <f>M9*N9*0.35</f>
        <v>982.29075</v>
      </c>
      <c r="E9" s="26">
        <f>M9*N9*0.32</f>
        <v>898.0944000000001</v>
      </c>
      <c r="F9" s="26">
        <f>M9*N9*0.22</f>
        <v>617.4399</v>
      </c>
      <c r="G9" s="26">
        <f>M9*N9*0.5</f>
        <v>1403.2725</v>
      </c>
      <c r="M9" s="6">
        <v>1.05</v>
      </c>
      <c r="N9" s="6">
        <v>2672.9</v>
      </c>
    </row>
    <row r="10" spans="1:14" ht="18.75">
      <c r="A10" s="13" t="s">
        <v>187</v>
      </c>
      <c r="B10" s="26">
        <f>M10*N10*0.4</f>
        <v>134.58239999999998</v>
      </c>
      <c r="C10" s="26">
        <f>M10*N10*0.35</f>
        <v>117.75959999999998</v>
      </c>
      <c r="D10" s="26">
        <f>M10*N10*0.35</f>
        <v>117.75959999999998</v>
      </c>
      <c r="E10" s="26">
        <f>M10*N10*0.32</f>
        <v>107.66591999999999</v>
      </c>
      <c r="F10" s="26">
        <f>M10*N10*0.22</f>
        <v>74.02032</v>
      </c>
      <c r="G10" s="26">
        <f>M10*N10*0.5</f>
        <v>168.22799999999998</v>
      </c>
      <c r="M10" s="6">
        <v>1.2</v>
      </c>
      <c r="N10" s="6">
        <v>280.38</v>
      </c>
    </row>
    <row r="11" spans="1:14" ht="18.75">
      <c r="A11" s="13" t="s">
        <v>188</v>
      </c>
      <c r="B11" s="26">
        <f>M11*N11*0.4</f>
        <v>172.39419999999998</v>
      </c>
      <c r="C11" s="26">
        <f>M11*N11*0.35</f>
        <v>150.84492499999996</v>
      </c>
      <c r="D11" s="26">
        <f>M11*N11*0.35</f>
        <v>150.84492499999996</v>
      </c>
      <c r="E11" s="26">
        <f>M11*N11*0.32</f>
        <v>137.91536</v>
      </c>
      <c r="F11" s="26">
        <f>M11*N11*0.22</f>
        <v>94.81680999999999</v>
      </c>
      <c r="G11" s="26"/>
      <c r="M11" s="6">
        <v>1.15</v>
      </c>
      <c r="N11" s="6">
        <v>374.77</v>
      </c>
    </row>
    <row r="12" spans="1:7" ht="18.75">
      <c r="A12" s="13" t="s">
        <v>75</v>
      </c>
      <c r="B12" s="6">
        <v>498</v>
      </c>
      <c r="C12" s="6">
        <v>498</v>
      </c>
      <c r="D12" s="6">
        <v>436</v>
      </c>
      <c r="E12" s="6">
        <v>436</v>
      </c>
      <c r="F12" s="6">
        <v>398</v>
      </c>
      <c r="G12" s="6"/>
    </row>
    <row r="13" spans="1:7" ht="18.75">
      <c r="A13" s="12" t="s">
        <v>59</v>
      </c>
      <c r="B13" s="26">
        <f>SUM(B9:B12)</f>
        <v>1927.5946000000001</v>
      </c>
      <c r="C13" s="26">
        <f>SUM(C9:C12)</f>
        <v>1748.8952749999999</v>
      </c>
      <c r="D13" s="26">
        <f>SUM(D9:D12)</f>
        <v>1686.8952749999999</v>
      </c>
      <c r="E13" s="26">
        <f>SUM(E9:E12)</f>
        <v>1579.67568</v>
      </c>
      <c r="F13" s="26">
        <f>SUM(F9:F12)</f>
        <v>1184.27703</v>
      </c>
      <c r="G13" s="6"/>
    </row>
    <row r="15" ht="18.75">
      <c r="A15" t="s">
        <v>195</v>
      </c>
    </row>
    <row r="17" spans="1:3" ht="18.75">
      <c r="A17" t="s">
        <v>219</v>
      </c>
      <c r="B17" s="51"/>
      <c r="C17" t="s">
        <v>194</v>
      </c>
    </row>
    <row r="18" spans="1:5" ht="18.75">
      <c r="A18" s="100" t="str">
        <f>แบบสรุปราคากลาง!B41</f>
        <v>(นายศิวกร  ใจบุญมี)</v>
      </c>
      <c r="B18" s="100"/>
      <c r="C18" t="str">
        <f>แบบสรุปราคากลาง!C41</f>
        <v>หัวหน้าสำนักปลัด</v>
      </c>
      <c r="E18" s="52"/>
    </row>
    <row r="19" ht="18.75">
      <c r="E19" s="52"/>
    </row>
    <row r="20" spans="1:3" ht="18.75">
      <c r="A20" t="s">
        <v>220</v>
      </c>
      <c r="B20" s="51"/>
      <c r="C20" t="s">
        <v>196</v>
      </c>
    </row>
    <row r="21" spans="1:3" ht="18.75">
      <c r="A21" s="100" t="str">
        <f>แบบสรุปราคากลาง!B41</f>
        <v>(นายศิวกร  ใจบุญมี)</v>
      </c>
      <c r="B21" s="100"/>
      <c r="C21" t="str">
        <f>แบบสรุปราคากลาง!C41</f>
        <v>หัวหน้าสำนักปลัด</v>
      </c>
    </row>
    <row r="23" spans="1:4" ht="18.75">
      <c r="A23" t="s">
        <v>197</v>
      </c>
      <c r="B23" s="30"/>
      <c r="C23" t="s">
        <v>196</v>
      </c>
      <c r="D23" s="30"/>
    </row>
    <row r="24" spans="1:3" ht="18.75">
      <c r="A24" s="100" t="str">
        <f>แบบสรุปราคากลาง!G41</f>
        <v>(นางนวพร  จุมปูอา)</v>
      </c>
      <c r="B24" s="100"/>
      <c r="C24" t="str">
        <f>แบบสรุปราคากลาง!I41</f>
        <v>วิเคราะห์นโยบายและแผน</v>
      </c>
    </row>
    <row r="30" spans="5:8" ht="18.75">
      <c r="E30" s="25"/>
      <c r="F30" s="25"/>
      <c r="G30" s="25"/>
      <c r="H30" s="25"/>
    </row>
    <row r="31" spans="5:8" ht="18.75">
      <c r="E31" s="25"/>
      <c r="F31" s="25"/>
      <c r="G31" s="25"/>
      <c r="H31" s="25"/>
    </row>
    <row r="32" ht="18.75">
      <c r="A32" s="51"/>
    </row>
    <row r="34" spans="1:8" ht="18.75">
      <c r="A34" s="29"/>
      <c r="F34" s="100"/>
      <c r="G34" s="100"/>
      <c r="H34" s="100"/>
    </row>
    <row r="35" spans="1:8" ht="18.75">
      <c r="A35" s="51"/>
      <c r="F35" s="100"/>
      <c r="G35" s="100"/>
      <c r="H35" s="100"/>
    </row>
    <row r="36" ht="18.75">
      <c r="H36" s="51"/>
    </row>
    <row r="37" spans="1:2" ht="18.75">
      <c r="A37" s="30"/>
      <c r="B37" s="30"/>
    </row>
    <row r="38" spans="1:2" ht="18.75">
      <c r="A38" s="51"/>
      <c r="B38" s="51"/>
    </row>
    <row r="39" ht="18.75">
      <c r="D39" s="24"/>
    </row>
  </sheetData>
  <sheetProtection/>
  <mergeCells count="7">
    <mergeCell ref="F35:H35"/>
    <mergeCell ref="A1:G1"/>
    <mergeCell ref="A3:G3"/>
    <mergeCell ref="F34:H34"/>
    <mergeCell ref="A18:B18"/>
    <mergeCell ref="A21:B2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38"/>
  <sheetViews>
    <sheetView showGridLines="0" zoomScalePageLayoutView="0" workbookViewId="0" topLeftCell="A1">
      <selection activeCell="J22" sqref="J21:J22"/>
    </sheetView>
  </sheetViews>
  <sheetFormatPr defaultColWidth="9.140625" defaultRowHeight="21.75"/>
  <cols>
    <col min="1" max="1" width="16.140625" style="0" customWidth="1"/>
    <col min="2" max="5" width="11.8515625" style="0" bestFit="1" customWidth="1"/>
    <col min="6" max="6" width="11.7109375" style="0" bestFit="1" customWidth="1"/>
  </cols>
  <sheetData>
    <row r="1" spans="1:6" ht="21">
      <c r="A1" s="101" t="s">
        <v>60</v>
      </c>
      <c r="B1" s="101"/>
      <c r="C1" s="101"/>
      <c r="D1" s="101"/>
      <c r="E1" s="101"/>
      <c r="F1" s="101"/>
    </row>
    <row r="3" spans="1:6" ht="18.75">
      <c r="A3" s="91" t="s">
        <v>83</v>
      </c>
      <c r="B3" s="91"/>
      <c r="C3" s="91"/>
      <c r="D3" s="91"/>
      <c r="E3" s="91"/>
      <c r="F3" s="91"/>
    </row>
    <row r="4" ht="18.75">
      <c r="A4" t="s">
        <v>62</v>
      </c>
    </row>
    <row r="5" spans="1:6" ht="18.75">
      <c r="A5" s="7" t="s">
        <v>63</v>
      </c>
      <c r="B5" s="7" t="s">
        <v>84</v>
      </c>
      <c r="C5" s="7" t="s">
        <v>85</v>
      </c>
      <c r="D5" s="7" t="s">
        <v>86</v>
      </c>
      <c r="E5" s="7" t="s">
        <v>87</v>
      </c>
      <c r="F5" s="7" t="s">
        <v>88</v>
      </c>
    </row>
    <row r="6" spans="1:6" ht="18.75">
      <c r="A6" s="12" t="s">
        <v>71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</row>
    <row r="7" spans="1:6" ht="18.75">
      <c r="A7" s="13" t="s">
        <v>72</v>
      </c>
      <c r="B7" s="12" t="s">
        <v>198</v>
      </c>
      <c r="C7" s="12" t="s">
        <v>198</v>
      </c>
      <c r="D7" s="12" t="s">
        <v>198</v>
      </c>
      <c r="E7" s="12" t="s">
        <v>198</v>
      </c>
      <c r="F7" s="12" t="s">
        <v>198</v>
      </c>
    </row>
    <row r="8" spans="1:6" ht="18.75">
      <c r="A8" s="13" t="s">
        <v>73</v>
      </c>
      <c r="B8" s="12" t="s">
        <v>198</v>
      </c>
      <c r="C8" s="12" t="s">
        <v>198</v>
      </c>
      <c r="D8" s="12" t="s">
        <v>198</v>
      </c>
      <c r="E8" s="12" t="s">
        <v>198</v>
      </c>
      <c r="F8" s="12" t="s">
        <v>198</v>
      </c>
    </row>
    <row r="9" spans="1:6" ht="18.75">
      <c r="A9" s="13" t="s">
        <v>74</v>
      </c>
      <c r="B9" s="12" t="s">
        <v>198</v>
      </c>
      <c r="C9" s="12" t="s">
        <v>198</v>
      </c>
      <c r="D9" s="12" t="s">
        <v>198</v>
      </c>
      <c r="E9" s="12" t="s">
        <v>198</v>
      </c>
      <c r="F9" s="12" t="s">
        <v>198</v>
      </c>
    </row>
    <row r="10" spans="1:6" ht="18.75">
      <c r="A10" s="13" t="s">
        <v>75</v>
      </c>
      <c r="B10" s="12" t="s">
        <v>198</v>
      </c>
      <c r="C10" s="12" t="s">
        <v>198</v>
      </c>
      <c r="D10" s="12" t="s">
        <v>198</v>
      </c>
      <c r="E10" s="12" t="s">
        <v>198</v>
      </c>
      <c r="F10" s="12" t="s">
        <v>198</v>
      </c>
    </row>
    <row r="11" spans="1:6" ht="18.75">
      <c r="A11" s="12" t="s">
        <v>59</v>
      </c>
      <c r="B11" s="12" t="s">
        <v>198</v>
      </c>
      <c r="C11" s="12" t="s">
        <v>198</v>
      </c>
      <c r="D11" s="12" t="s">
        <v>198</v>
      </c>
      <c r="E11" s="12" t="s">
        <v>198</v>
      </c>
      <c r="F11" s="12" t="s">
        <v>198</v>
      </c>
    </row>
    <row r="14" ht="18.75">
      <c r="A14" t="s">
        <v>76</v>
      </c>
    </row>
    <row r="15" spans="1:6" ht="18.75">
      <c r="A15" s="7" t="s">
        <v>63</v>
      </c>
      <c r="B15" s="7" t="s">
        <v>84</v>
      </c>
      <c r="C15" s="7" t="s">
        <v>85</v>
      </c>
      <c r="D15" s="7" t="s">
        <v>86</v>
      </c>
      <c r="E15" s="7" t="s">
        <v>87</v>
      </c>
      <c r="F15" s="7" t="s">
        <v>88</v>
      </c>
    </row>
    <row r="16" spans="1:6" ht="18.75">
      <c r="A16" s="12" t="s">
        <v>71</v>
      </c>
      <c r="B16" s="12" t="s">
        <v>94</v>
      </c>
      <c r="C16" s="12" t="s">
        <v>95</v>
      </c>
      <c r="D16" s="12" t="s">
        <v>96</v>
      </c>
      <c r="E16" s="12" t="s">
        <v>97</v>
      </c>
      <c r="F16" s="12" t="s">
        <v>98</v>
      </c>
    </row>
    <row r="17" spans="1:6" ht="18.75">
      <c r="A17" s="13" t="s">
        <v>213</v>
      </c>
      <c r="B17" s="6"/>
      <c r="C17" s="34"/>
      <c r="D17" s="26">
        <f>1.05*320*สรุปข้อมูลวัสดุและดำเนินการ!D18/1000</f>
        <v>856.2254399999999</v>
      </c>
      <c r="E17" s="6"/>
      <c r="F17" s="6"/>
    </row>
    <row r="18" spans="1:6" ht="18.75">
      <c r="A18" s="13" t="s">
        <v>73</v>
      </c>
      <c r="B18" s="6"/>
      <c r="C18" s="34"/>
      <c r="D18" s="26">
        <f>1.05*0.596*สรุปข้อมูลวัสดุและดำเนินการ!I26</f>
        <v>175.461804</v>
      </c>
      <c r="E18" s="6"/>
      <c r="F18" s="6"/>
    </row>
    <row r="19" spans="1:6" ht="18.75">
      <c r="A19" s="13" t="s">
        <v>74</v>
      </c>
      <c r="B19" s="6"/>
      <c r="C19" s="34"/>
      <c r="D19" s="26">
        <f>1.05*0.764*สรุปข้อมูลวัสดุและดำเนินการ!I24</f>
        <v>758.897244</v>
      </c>
      <c r="E19" s="6"/>
      <c r="F19" s="6"/>
    </row>
    <row r="20" spans="1:6" ht="18.75">
      <c r="A20" s="13" t="s">
        <v>75</v>
      </c>
      <c r="B20" s="6"/>
      <c r="C20" s="34"/>
      <c r="D20" s="6">
        <v>436</v>
      </c>
      <c r="E20" s="6"/>
      <c r="F20" s="6"/>
    </row>
    <row r="21" spans="1:6" ht="18.75">
      <c r="A21" s="12" t="s">
        <v>59</v>
      </c>
      <c r="B21" s="6"/>
      <c r="C21" s="34"/>
      <c r="D21" s="34">
        <f>SUM(D16:D20)</f>
        <v>2226.584488</v>
      </c>
      <c r="E21" s="6"/>
      <c r="F21" s="6"/>
    </row>
    <row r="23" spans="1:3" ht="18.75">
      <c r="A23" t="s">
        <v>201</v>
      </c>
      <c r="B23" s="36"/>
      <c r="C23" t="str">
        <f>แบบสรุปราคากลาง!C40</f>
        <v>ประธานกรรมการ</v>
      </c>
    </row>
    <row r="24" spans="1:5" ht="18.75">
      <c r="A24" s="100" t="str">
        <f>แบบสรุปราคากลาง!B41</f>
        <v>(นายศิวกร  ใจบุญมี)</v>
      </c>
      <c r="B24" s="100"/>
      <c r="C24" t="str">
        <f>แบบสรุปราคากลาง!C41</f>
        <v>หัวหน้าสำนักปลัด</v>
      </c>
      <c r="E24" s="37"/>
    </row>
    <row r="25" ht="18.75">
      <c r="E25" s="37"/>
    </row>
    <row r="26" spans="1:3" ht="18.75">
      <c r="A26" t="s">
        <v>202</v>
      </c>
      <c r="B26" s="36"/>
      <c r="C26" t="str">
        <f>แบบสรุปราคากลาง!C43</f>
        <v>กรรมการ</v>
      </c>
    </row>
    <row r="27" spans="1:3" ht="18.75">
      <c r="A27" s="100" t="str">
        <f>แบบสรุปราคากลาง!B44</f>
        <v>(นายสมรส ประสมสวย)</v>
      </c>
      <c r="B27" s="100"/>
      <c r="C27" t="str">
        <f>แบบสรุปราคากลาง!C44</f>
        <v>หัวหน้าฝ่ายแบบแผนและก่อสร้าง</v>
      </c>
    </row>
    <row r="29" spans="1:4" ht="18.75">
      <c r="A29" t="s">
        <v>203</v>
      </c>
      <c r="B29" s="30"/>
      <c r="C29" t="str">
        <f>แบบสรุปราคากลาง!I40</f>
        <v>กรรมการ</v>
      </c>
      <c r="D29" s="30"/>
    </row>
    <row r="30" spans="1:3" ht="18.75">
      <c r="A30" s="100" t="str">
        <f>แบบสรุปราคากลาง!G41</f>
        <v>(นางนวพร  จุมปูอา)</v>
      </c>
      <c r="B30" s="100"/>
      <c r="C30" t="str">
        <f>แบบสรุปราคากลาง!I41</f>
        <v>วิเคราะห์นโยบายและแผน</v>
      </c>
    </row>
    <row r="31" ht="18.75">
      <c r="B31" s="36"/>
    </row>
    <row r="32" ht="18.75">
      <c r="B32" s="36"/>
    </row>
    <row r="33" ht="18.75">
      <c r="B33" s="30"/>
    </row>
    <row r="34" spans="1:2" ht="18.75">
      <c r="A34" s="100"/>
      <c r="B34" s="100"/>
    </row>
    <row r="35" ht="18.75">
      <c r="B35" s="30"/>
    </row>
    <row r="37" spans="2:4" ht="18.75">
      <c r="B37" s="30"/>
      <c r="D37" s="30"/>
    </row>
    <row r="38" spans="1:2" ht="18.75">
      <c r="A38" s="100"/>
      <c r="B38" s="100"/>
    </row>
  </sheetData>
  <sheetProtection/>
  <mergeCells count="7">
    <mergeCell ref="A38:B38"/>
    <mergeCell ref="A1:F1"/>
    <mergeCell ref="A3:F3"/>
    <mergeCell ref="A24:B24"/>
    <mergeCell ref="A27:B27"/>
    <mergeCell ref="A30:B30"/>
    <mergeCell ref="A34:B34"/>
  </mergeCells>
  <printOptions/>
  <pageMargins left="1.15" right="0.7" top="0.75" bottom="0.75" header="0.36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showGridLines="0" zoomScalePageLayoutView="0" workbookViewId="0" topLeftCell="A1">
      <selection activeCell="N17" sqref="N17"/>
    </sheetView>
  </sheetViews>
  <sheetFormatPr defaultColWidth="9.140625" defaultRowHeight="21.75"/>
  <cols>
    <col min="1" max="1" width="8.28125" style="0" customWidth="1"/>
    <col min="6" max="6" width="2.421875" style="0" bestFit="1" customWidth="1"/>
    <col min="8" max="8" width="3.00390625" style="0" bestFit="1" customWidth="1"/>
    <col min="11" max="11" width="3.140625" style="0" customWidth="1"/>
  </cols>
  <sheetData>
    <row r="1" spans="1:11" ht="2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8.75">
      <c r="A2" s="14" t="s">
        <v>110</v>
      </c>
    </row>
    <row r="3" spans="2:10" ht="18.75">
      <c r="B3" t="s">
        <v>102</v>
      </c>
      <c r="F3" t="s">
        <v>103</v>
      </c>
      <c r="H3" t="s">
        <v>15</v>
      </c>
      <c r="I3" s="43" t="s">
        <v>198</v>
      </c>
      <c r="J3" t="s">
        <v>100</v>
      </c>
    </row>
    <row r="4" spans="2:10" ht="18.75">
      <c r="B4" t="s">
        <v>101</v>
      </c>
      <c r="F4" t="s">
        <v>103</v>
      </c>
      <c r="H4" t="s">
        <v>15</v>
      </c>
      <c r="I4" s="43" t="s">
        <v>198</v>
      </c>
      <c r="J4" t="s">
        <v>100</v>
      </c>
    </row>
    <row r="5" spans="2:10" ht="18.75">
      <c r="B5" t="s">
        <v>104</v>
      </c>
      <c r="F5" t="s">
        <v>103</v>
      </c>
      <c r="H5" t="s">
        <v>15</v>
      </c>
      <c r="I5" s="43" t="s">
        <v>198</v>
      </c>
      <c r="J5" t="s">
        <v>100</v>
      </c>
    </row>
    <row r="6" ht="18.75">
      <c r="B6" t="s">
        <v>105</v>
      </c>
    </row>
    <row r="7" spans="2:10" ht="18.75">
      <c r="B7" t="s">
        <v>106</v>
      </c>
      <c r="F7" t="s">
        <v>103</v>
      </c>
      <c r="H7" t="s">
        <v>15</v>
      </c>
      <c r="I7" s="43" t="s">
        <v>198</v>
      </c>
      <c r="J7" t="s">
        <v>100</v>
      </c>
    </row>
    <row r="8" spans="7:10" ht="18.75">
      <c r="G8" t="s">
        <v>59</v>
      </c>
      <c r="H8" t="s">
        <v>15</v>
      </c>
      <c r="I8" s="43" t="s">
        <v>198</v>
      </c>
      <c r="J8" t="s">
        <v>100</v>
      </c>
    </row>
    <row r="9" spans="2:10" ht="18.75">
      <c r="B9" t="s">
        <v>107</v>
      </c>
      <c r="H9" t="s">
        <v>15</v>
      </c>
      <c r="I9" s="43" t="s">
        <v>198</v>
      </c>
      <c r="J9" t="s">
        <v>100</v>
      </c>
    </row>
    <row r="10" spans="2:10" ht="18.75">
      <c r="B10" t="s">
        <v>108</v>
      </c>
      <c r="H10" t="s">
        <v>15</v>
      </c>
      <c r="I10" s="43" t="s">
        <v>198</v>
      </c>
      <c r="J10" t="s">
        <v>100</v>
      </c>
    </row>
    <row r="11" spans="2:10" ht="18.75">
      <c r="B11" t="s">
        <v>109</v>
      </c>
      <c r="H11" t="s">
        <v>15</v>
      </c>
      <c r="I11" s="43"/>
      <c r="J11" t="s">
        <v>100</v>
      </c>
    </row>
    <row r="12" spans="7:10" ht="18.75">
      <c r="G12" t="s">
        <v>59</v>
      </c>
      <c r="H12" t="s">
        <v>15</v>
      </c>
      <c r="I12" s="43" t="s">
        <v>198</v>
      </c>
      <c r="J12" t="s">
        <v>100</v>
      </c>
    </row>
    <row r="13" ht="12" customHeight="1"/>
    <row r="14" spans="1:10" ht="18.75">
      <c r="A14" s="14" t="s">
        <v>113</v>
      </c>
      <c r="H14" t="s">
        <v>15</v>
      </c>
      <c r="I14" t="s">
        <v>198</v>
      </c>
      <c r="J14" t="s">
        <v>100</v>
      </c>
    </row>
    <row r="15" spans="2:10" ht="18.75">
      <c r="B15" t="s">
        <v>111</v>
      </c>
      <c r="H15" t="s">
        <v>15</v>
      </c>
      <c r="I15">
        <v>579.44</v>
      </c>
      <c r="J15" t="s">
        <v>100</v>
      </c>
    </row>
    <row r="16" spans="2:10" ht="18.75">
      <c r="B16" t="s">
        <v>112</v>
      </c>
      <c r="H16" t="s">
        <v>15</v>
      </c>
      <c r="I16" s="42">
        <v>115.88</v>
      </c>
      <c r="J16" t="s">
        <v>100</v>
      </c>
    </row>
    <row r="17" spans="2:10" ht="18.75">
      <c r="B17" t="s">
        <v>106</v>
      </c>
      <c r="E17" t="s">
        <v>103</v>
      </c>
      <c r="G17" t="s">
        <v>15</v>
      </c>
      <c r="H17" s="76"/>
      <c r="I17">
        <v>35.05</v>
      </c>
      <c r="J17" t="s">
        <v>100</v>
      </c>
    </row>
    <row r="18" spans="2:10" ht="18.75">
      <c r="B18" t="s">
        <v>108</v>
      </c>
      <c r="H18" t="s">
        <v>15</v>
      </c>
      <c r="I18">
        <v>133</v>
      </c>
      <c r="J18" t="s">
        <v>100</v>
      </c>
    </row>
    <row r="19" spans="2:10" ht="18.75">
      <c r="B19" t="s">
        <v>109</v>
      </c>
      <c r="H19" t="s">
        <v>15</v>
      </c>
      <c r="I19">
        <v>0</v>
      </c>
      <c r="J19" t="s">
        <v>100</v>
      </c>
    </row>
    <row r="20" spans="7:9" ht="11.25" customHeight="1">
      <c r="G20" t="s">
        <v>59</v>
      </c>
      <c r="H20" t="s">
        <v>15</v>
      </c>
      <c r="I20" s="42">
        <f>SUM(I16:I19)</f>
        <v>283.93</v>
      </c>
    </row>
    <row r="21" ht="18.75">
      <c r="I21" s="42"/>
    </row>
    <row r="22" spans="1:10" ht="18.75">
      <c r="A22" s="14" t="s">
        <v>114</v>
      </c>
      <c r="J22" t="s">
        <v>100</v>
      </c>
    </row>
    <row r="23" spans="2:10" ht="18.75">
      <c r="B23" t="s">
        <v>102</v>
      </c>
      <c r="H23" t="s">
        <v>15</v>
      </c>
      <c r="I23" s="43" t="s">
        <v>212</v>
      </c>
      <c r="J23" t="s">
        <v>100</v>
      </c>
    </row>
    <row r="24" spans="2:10" ht="18.75">
      <c r="B24" t="s">
        <v>115</v>
      </c>
      <c r="H24" t="s">
        <v>15</v>
      </c>
      <c r="I24" s="43" t="s">
        <v>198</v>
      </c>
      <c r="J24" t="s">
        <v>100</v>
      </c>
    </row>
    <row r="25" spans="2:10" ht="18.75">
      <c r="B25" t="s">
        <v>116</v>
      </c>
      <c r="H25" t="s">
        <v>15</v>
      </c>
      <c r="I25" s="43" t="s">
        <v>198</v>
      </c>
      <c r="J25" t="s">
        <v>100</v>
      </c>
    </row>
    <row r="26" spans="2:10" ht="18.75">
      <c r="B26" t="s">
        <v>117</v>
      </c>
      <c r="H26" t="s">
        <v>15</v>
      </c>
      <c r="I26" s="43" t="s">
        <v>212</v>
      </c>
      <c r="J26" t="s">
        <v>100</v>
      </c>
    </row>
    <row r="27" spans="7:10" ht="18.75">
      <c r="G27" t="s">
        <v>59</v>
      </c>
      <c r="H27" t="s">
        <v>15</v>
      </c>
      <c r="I27" s="43" t="s">
        <v>198</v>
      </c>
      <c r="J27" t="s">
        <v>100</v>
      </c>
    </row>
    <row r="28" spans="2:10" ht="18.75">
      <c r="B28" t="s">
        <v>118</v>
      </c>
      <c r="H28" t="s">
        <v>15</v>
      </c>
      <c r="I28" s="43" t="s">
        <v>198</v>
      </c>
      <c r="J28" t="s">
        <v>100</v>
      </c>
    </row>
    <row r="29" spans="2:10" ht="18.75">
      <c r="B29" t="s">
        <v>108</v>
      </c>
      <c r="H29" t="s">
        <v>15</v>
      </c>
      <c r="I29" s="43" t="s">
        <v>212</v>
      </c>
      <c r="J29" t="s">
        <v>100</v>
      </c>
    </row>
    <row r="30" spans="2:10" ht="18.75">
      <c r="B30" t="s">
        <v>109</v>
      </c>
      <c r="H30" t="s">
        <v>15</v>
      </c>
      <c r="I30" s="43" t="s">
        <v>198</v>
      </c>
      <c r="J30" t="s">
        <v>100</v>
      </c>
    </row>
    <row r="31" spans="7:9" ht="18.75">
      <c r="G31" t="s">
        <v>59</v>
      </c>
      <c r="H31" t="s">
        <v>15</v>
      </c>
      <c r="I31" s="43" t="s">
        <v>198</v>
      </c>
    </row>
    <row r="32" spans="1:2" ht="18.75">
      <c r="A32" s="15" t="s">
        <v>119</v>
      </c>
      <c r="B32" t="s">
        <v>120</v>
      </c>
    </row>
    <row r="33" ht="12" customHeight="1">
      <c r="B33" t="s">
        <v>121</v>
      </c>
    </row>
    <row r="35" spans="1:8" ht="18.75">
      <c r="A35" s="15"/>
      <c r="E35" s="25"/>
      <c r="F35" s="25"/>
      <c r="G35" s="25"/>
      <c r="H35" s="25"/>
    </row>
    <row r="36" spans="5:8" ht="18.75">
      <c r="E36" s="25"/>
      <c r="F36" s="25"/>
      <c r="G36" s="25"/>
      <c r="H36" s="25"/>
    </row>
    <row r="37" spans="1:7" ht="18.75">
      <c r="A37" t="s">
        <v>148</v>
      </c>
      <c r="B37" s="43" t="s">
        <v>149</v>
      </c>
      <c r="E37" t="str">
        <f>แบบสรุปราคากลาง!C40</f>
        <v>ประธานกรรมการ</v>
      </c>
      <c r="G37" s="16"/>
    </row>
    <row r="38" spans="2:7" ht="18.75">
      <c r="B38" s="30" t="str">
        <f>ข้อมูลงานคอนกรีต_ทช!A24</f>
        <v>(นายศิวกร  ใจบุญมี)</v>
      </c>
      <c r="C38" s="30"/>
      <c r="E38" t="str">
        <f>ข้อมูลงานคอนกรีต_ทช!C24</f>
        <v>หัวหน้าสำนักปลัด</v>
      </c>
      <c r="G38" s="16"/>
    </row>
    <row r="39" ht="18.75">
      <c r="G39" s="16"/>
    </row>
    <row r="40" spans="1:8" ht="18.75">
      <c r="A40" t="s">
        <v>148</v>
      </c>
      <c r="B40" s="43" t="s">
        <v>149</v>
      </c>
      <c r="E40" t="str">
        <f>แบบสรุปราคากลาง!C43</f>
        <v>กรรมการ</v>
      </c>
      <c r="F40" s="100"/>
      <c r="G40" s="100"/>
      <c r="H40" s="100"/>
    </row>
    <row r="41" spans="1:8" ht="18.75">
      <c r="A41" s="100" t="str">
        <f>ข้อมูลงานคอนกรีต_ทช!A27</f>
        <v>(นายสมรส ประสมสวย)</v>
      </c>
      <c r="B41" s="100"/>
      <c r="C41" s="100"/>
      <c r="D41" s="100"/>
      <c r="E41" t="str">
        <f>ข้อมูลงานคอนกรีต_ทช!C27</f>
        <v>หัวหน้าฝ่ายแบบแผนและก่อสร้าง</v>
      </c>
      <c r="F41" s="30"/>
      <c r="G41" s="30"/>
      <c r="H41" s="30"/>
    </row>
    <row r="42" ht="18.75">
      <c r="G42" s="16"/>
    </row>
    <row r="43" spans="1:5" ht="18.75">
      <c r="A43" t="s">
        <v>150</v>
      </c>
      <c r="B43" s="100" t="s">
        <v>151</v>
      </c>
      <c r="C43" s="100"/>
      <c r="D43" s="100"/>
      <c r="E43" t="str">
        <f>แบบสรุปราคากลาง!I40</f>
        <v>กรรมการ</v>
      </c>
    </row>
    <row r="44" spans="1:5" ht="18.75">
      <c r="A44" s="100" t="str">
        <f>แบบสรุปราคากลาง!G41</f>
        <v>(นางนวพร  จุมปูอา)</v>
      </c>
      <c r="B44" s="100"/>
      <c r="C44" s="100"/>
      <c r="D44" s="100"/>
      <c r="E44" t="str">
        <f>แบบสรุปราคากลาง!I41</f>
        <v>วิเคราะห์นโยบายและแผน</v>
      </c>
    </row>
  </sheetData>
  <sheetProtection/>
  <mergeCells count="5">
    <mergeCell ref="A44:D44"/>
    <mergeCell ref="A1:K1"/>
    <mergeCell ref="B43:D43"/>
    <mergeCell ref="F40:H40"/>
    <mergeCell ref="A41:D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39"/>
  <sheetViews>
    <sheetView showGridLines="0" zoomScalePageLayoutView="0" workbookViewId="0" topLeftCell="A13">
      <selection activeCell="G29" sqref="G29"/>
    </sheetView>
  </sheetViews>
  <sheetFormatPr defaultColWidth="9.140625" defaultRowHeight="21.75"/>
  <cols>
    <col min="6" max="6" width="2.421875" style="0" customWidth="1"/>
    <col min="7" max="7" width="12.00390625" style="16" customWidth="1"/>
  </cols>
  <sheetData>
    <row r="4" spans="1:8" ht="21">
      <c r="A4" s="101" t="s">
        <v>142</v>
      </c>
      <c r="B4" s="101"/>
      <c r="C4" s="101"/>
      <c r="D4" s="101"/>
      <c r="E4" s="101"/>
      <c r="F4" s="101"/>
      <c r="G4" s="101"/>
      <c r="H4" s="101"/>
    </row>
    <row r="6" spans="1:8" ht="18.75">
      <c r="A6" t="s">
        <v>165</v>
      </c>
      <c r="F6" t="s">
        <v>15</v>
      </c>
      <c r="G6" s="39" t="s">
        <v>198</v>
      </c>
      <c r="H6" t="s">
        <v>123</v>
      </c>
    </row>
    <row r="7" spans="1:8" ht="18.75">
      <c r="A7" t="s">
        <v>143</v>
      </c>
      <c r="F7" t="s">
        <v>15</v>
      </c>
      <c r="G7" s="40" t="s">
        <v>212</v>
      </c>
      <c r="H7" t="s">
        <v>123</v>
      </c>
    </row>
    <row r="8" spans="1:8" ht="18.75">
      <c r="A8" t="s">
        <v>59</v>
      </c>
      <c r="F8" t="s">
        <v>15</v>
      </c>
      <c r="G8" s="39">
        <f>SUM(G6:G7)</f>
        <v>0</v>
      </c>
      <c r="H8" t="s">
        <v>123</v>
      </c>
    </row>
    <row r="9" spans="1:8" ht="18.75">
      <c r="A9" t="s">
        <v>163</v>
      </c>
      <c r="C9" s="17">
        <f>G8</f>
        <v>0</v>
      </c>
      <c r="F9" t="s">
        <v>15</v>
      </c>
      <c r="G9" s="41">
        <f>C9*1.5</f>
        <v>0</v>
      </c>
      <c r="H9" t="s">
        <v>123</v>
      </c>
    </row>
    <row r="10" spans="1:8" ht="18.75">
      <c r="A10" t="s">
        <v>144</v>
      </c>
      <c r="F10" t="s">
        <v>15</v>
      </c>
      <c r="G10" s="40" t="s">
        <v>198</v>
      </c>
      <c r="H10" t="s">
        <v>123</v>
      </c>
    </row>
    <row r="11" spans="1:8" ht="18.75">
      <c r="A11" t="s">
        <v>160</v>
      </c>
      <c r="F11" t="s">
        <v>15</v>
      </c>
      <c r="G11" s="40" t="s">
        <v>198</v>
      </c>
      <c r="H11" t="s">
        <v>123</v>
      </c>
    </row>
    <row r="12" spans="1:8" ht="18.75">
      <c r="A12" t="s">
        <v>162</v>
      </c>
      <c r="F12" t="s">
        <v>15</v>
      </c>
      <c r="G12" s="41">
        <f>SUM(G9:G11)</f>
        <v>0</v>
      </c>
      <c r="H12" t="s">
        <v>123</v>
      </c>
    </row>
    <row r="13" spans="1:8" ht="18.75">
      <c r="A13" t="s">
        <v>122</v>
      </c>
      <c r="F13" t="s">
        <v>15</v>
      </c>
      <c r="G13" s="39">
        <f>G12</f>
        <v>0</v>
      </c>
      <c r="H13" t="s">
        <v>123</v>
      </c>
    </row>
    <row r="14" spans="1:8" ht="21">
      <c r="A14" s="101"/>
      <c r="B14" s="101"/>
      <c r="C14" s="101"/>
      <c r="D14" s="101"/>
      <c r="E14" s="101"/>
      <c r="F14" s="101"/>
      <c r="G14" s="101"/>
      <c r="H14" s="101"/>
    </row>
    <row r="15" spans="1:8" ht="21">
      <c r="A15" s="101" t="s">
        <v>164</v>
      </c>
      <c r="B15" s="101"/>
      <c r="C15" s="101"/>
      <c r="D15" s="101"/>
      <c r="E15" s="101"/>
      <c r="F15" s="101"/>
      <c r="G15" s="101"/>
      <c r="H15" s="101"/>
    </row>
    <row r="17" spans="1:8" ht="18.75">
      <c r="A17" t="s">
        <v>169</v>
      </c>
      <c r="F17" t="s">
        <v>15</v>
      </c>
      <c r="G17" s="16">
        <v>25</v>
      </c>
      <c r="H17" t="s">
        <v>123</v>
      </c>
    </row>
    <row r="18" spans="1:8" ht="18.75">
      <c r="A18" t="s">
        <v>170</v>
      </c>
      <c r="F18" t="s">
        <v>15</v>
      </c>
      <c r="G18" s="16">
        <v>19.61</v>
      </c>
      <c r="H18" t="s">
        <v>123</v>
      </c>
    </row>
    <row r="19" spans="1:11" ht="18.75">
      <c r="A19" t="s">
        <v>191</v>
      </c>
      <c r="D19" t="s">
        <v>171</v>
      </c>
      <c r="F19" t="s">
        <v>15</v>
      </c>
      <c r="G19" s="16">
        <v>20.59</v>
      </c>
      <c r="H19" t="s">
        <v>123</v>
      </c>
      <c r="I19" s="17"/>
      <c r="K19" s="17"/>
    </row>
    <row r="20" spans="1:8" ht="18.75">
      <c r="A20" t="s">
        <v>59</v>
      </c>
      <c r="F20" t="s">
        <v>15</v>
      </c>
      <c r="G20" s="28">
        <f>SUM(G17:G19)</f>
        <v>65.2</v>
      </c>
      <c r="H20" t="s">
        <v>123</v>
      </c>
    </row>
    <row r="21" spans="1:8" ht="18.75">
      <c r="A21" t="s">
        <v>172</v>
      </c>
      <c r="C21" s="17">
        <f>G20</f>
        <v>65.2</v>
      </c>
      <c r="F21" t="s">
        <v>15</v>
      </c>
      <c r="G21" s="16">
        <f>C21*1.6</f>
        <v>104.32000000000001</v>
      </c>
      <c r="H21" t="s">
        <v>123</v>
      </c>
    </row>
    <row r="22" spans="1:8" ht="18.75">
      <c r="A22" t="s">
        <v>173</v>
      </c>
      <c r="F22" t="s">
        <v>15</v>
      </c>
      <c r="G22" s="38" t="s">
        <v>198</v>
      </c>
      <c r="H22" t="s">
        <v>123</v>
      </c>
    </row>
    <row r="23" spans="1:8" ht="18.75">
      <c r="A23" t="s">
        <v>160</v>
      </c>
      <c r="F23" t="s">
        <v>15</v>
      </c>
      <c r="G23" s="16">
        <v>52.95</v>
      </c>
      <c r="H23" t="s">
        <v>123</v>
      </c>
    </row>
    <row r="24" spans="1:8" ht="18.75">
      <c r="A24" t="s">
        <v>162</v>
      </c>
      <c r="F24" t="s">
        <v>15</v>
      </c>
      <c r="G24" s="16">
        <f>SUM(G21:G23)</f>
        <v>157.27</v>
      </c>
      <c r="H24" t="s">
        <v>123</v>
      </c>
    </row>
    <row r="25" spans="1:8" ht="18.75">
      <c r="A25" t="s">
        <v>122</v>
      </c>
      <c r="F25" t="s">
        <v>15</v>
      </c>
      <c r="G25" s="28">
        <f>G24</f>
        <v>157.27</v>
      </c>
      <c r="H25" t="s">
        <v>123</v>
      </c>
    </row>
    <row r="39" spans="4:7" ht="18.75">
      <c r="D39" s="24"/>
      <c r="G39"/>
    </row>
  </sheetData>
  <sheetProtection/>
  <mergeCells count="3">
    <mergeCell ref="A4:H4"/>
    <mergeCell ref="A14:H14"/>
    <mergeCell ref="A15:H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J49"/>
  <sheetViews>
    <sheetView zoomScalePageLayoutView="0" workbookViewId="0" topLeftCell="A1">
      <selection activeCell="M11" sqref="M11"/>
    </sheetView>
  </sheetViews>
  <sheetFormatPr defaultColWidth="9.140625" defaultRowHeight="21.75"/>
  <cols>
    <col min="1" max="1" width="23.8515625" style="0" customWidth="1"/>
  </cols>
  <sheetData>
    <row r="1" spans="1:7" ht="21.75">
      <c r="A1" s="110"/>
      <c r="B1" s="110"/>
      <c r="C1" s="110"/>
      <c r="D1" s="110"/>
      <c r="E1" s="110"/>
      <c r="F1" s="110"/>
      <c r="G1" s="110"/>
    </row>
    <row r="2" spans="1:6" ht="57" customHeight="1">
      <c r="A2" s="109" t="s">
        <v>155</v>
      </c>
      <c r="B2" s="109"/>
      <c r="C2" s="109"/>
      <c r="D2" s="109"/>
      <c r="F2" s="18" t="s">
        <v>156</v>
      </c>
    </row>
    <row r="3" spans="1:7" ht="21.75">
      <c r="A3" s="110"/>
      <c r="B3" s="110"/>
      <c r="C3" s="110"/>
      <c r="D3" s="110"/>
      <c r="E3" s="110"/>
      <c r="F3" s="110"/>
      <c r="G3" s="110"/>
    </row>
    <row r="4" spans="1:2" ht="33.75" customHeight="1">
      <c r="A4" s="102" t="s">
        <v>157</v>
      </c>
      <c r="B4" s="102"/>
    </row>
    <row r="5" ht="18.75">
      <c r="A5" s="112"/>
    </row>
    <row r="6" ht="21.75">
      <c r="A6" s="112"/>
    </row>
    <row r="7" ht="21.75">
      <c r="A7" s="112"/>
    </row>
    <row r="8" spans="1:7" ht="18.75">
      <c r="A8" s="111"/>
      <c r="B8" s="111"/>
      <c r="C8" s="111"/>
      <c r="D8" s="111"/>
      <c r="E8" s="111"/>
      <c r="F8" s="111"/>
      <c r="G8" s="111"/>
    </row>
    <row r="9" spans="1:7" ht="19.5" thickBot="1">
      <c r="A9" s="111"/>
      <c r="B9" s="111"/>
      <c r="C9" s="111"/>
      <c r="D9" s="111"/>
      <c r="E9" s="111"/>
      <c r="F9" s="111"/>
      <c r="G9" s="111"/>
    </row>
    <row r="10" spans="1:10" ht="18.75" customHeight="1" thickBot="1">
      <c r="A10" s="113"/>
      <c r="B10" s="103"/>
      <c r="C10" s="104"/>
      <c r="D10" s="104"/>
      <c r="E10" s="104"/>
      <c r="F10" s="104"/>
      <c r="G10" s="104"/>
      <c r="H10" s="104"/>
      <c r="I10" s="104"/>
      <c r="J10" s="105"/>
    </row>
    <row r="11" spans="1:10" ht="22.5" thickBot="1">
      <c r="A11" s="114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2.5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9.5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9.5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9.5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9.5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9.5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9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9.5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9.5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9.5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27.75" customHeight="1" thickBo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7.7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9.5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9.5" thickBo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27.75" customHeight="1" thickBo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9.5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27.75" customHeight="1" thickBo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7.75" customHeight="1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3" ht="18.75">
      <c r="A30" s="106"/>
      <c r="B30" s="106"/>
      <c r="C30" s="106"/>
    </row>
    <row r="31" spans="1:3" ht="24" customHeight="1">
      <c r="A31" s="107"/>
      <c r="B31" s="107"/>
      <c r="C31" s="107"/>
    </row>
    <row r="32" spans="1:3" ht="18.75">
      <c r="A32" s="108"/>
      <c r="B32" s="108"/>
      <c r="C32" s="108"/>
    </row>
    <row r="33" spans="1:3" ht="18.75">
      <c r="A33" s="50"/>
      <c r="B33" s="50"/>
      <c r="C33" s="50"/>
    </row>
    <row r="34" spans="1:3" ht="18.75">
      <c r="A34" s="50"/>
      <c r="B34" s="50"/>
      <c r="C34" s="50"/>
    </row>
    <row r="35" spans="1:3" ht="18.75">
      <c r="A35" s="50"/>
      <c r="B35" s="50"/>
      <c r="C35" s="50"/>
    </row>
    <row r="36" spans="1:3" ht="18.75">
      <c r="A36" s="50"/>
      <c r="B36" s="50"/>
      <c r="C36" s="50"/>
    </row>
    <row r="37" spans="1:3" ht="18.75">
      <c r="A37" s="50"/>
      <c r="B37" s="50"/>
      <c r="C37" s="50"/>
    </row>
    <row r="38" spans="1:3" ht="18.75">
      <c r="A38" s="50"/>
      <c r="B38" s="50"/>
      <c r="C38" s="50"/>
    </row>
    <row r="39" spans="1:3" ht="18.75">
      <c r="A39" s="50"/>
      <c r="B39" s="50"/>
      <c r="C39" s="50"/>
    </row>
    <row r="40" spans="1:8" ht="18.75">
      <c r="A40" s="15" t="s">
        <v>195</v>
      </c>
      <c r="E40" s="46"/>
      <c r="F40" s="46"/>
      <c r="G40" s="46"/>
      <c r="H40" s="46"/>
    </row>
    <row r="41" spans="5:8" ht="18.75">
      <c r="E41" s="46"/>
      <c r="F41" s="46"/>
      <c r="G41" s="46"/>
      <c r="H41" s="46"/>
    </row>
    <row r="42" spans="1:7" ht="18.75">
      <c r="A42" s="45" t="s">
        <v>148</v>
      </c>
      <c r="B42" s="45" t="s">
        <v>149</v>
      </c>
      <c r="E42" t="s">
        <v>194</v>
      </c>
      <c r="G42" s="16"/>
    </row>
    <row r="43" spans="2:7" ht="18.75">
      <c r="B43" s="30" t="e">
        <f>แบบสรุปราคากลาง!#REF!</f>
        <v>#REF!</v>
      </c>
      <c r="C43" s="30"/>
      <c r="E43" t="e">
        <f>แบบสรุปราคากลาง!#REF!</f>
        <v>#REF!</v>
      </c>
      <c r="G43" s="16"/>
    </row>
    <row r="44" ht="18.75">
      <c r="G44" s="16"/>
    </row>
    <row r="45" spans="1:8" ht="18.75">
      <c r="A45" s="45" t="s">
        <v>148</v>
      </c>
      <c r="B45" s="45" t="s">
        <v>149</v>
      </c>
      <c r="E45" t="s">
        <v>196</v>
      </c>
      <c r="F45" s="100"/>
      <c r="G45" s="100"/>
      <c r="H45" s="100"/>
    </row>
    <row r="46" spans="1:8" ht="18.75">
      <c r="A46" s="30"/>
      <c r="B46" s="30">
        <f>แบบสรุปราคากลาง!F41</f>
        <v>0</v>
      </c>
      <c r="C46" s="30"/>
      <c r="D46" s="30"/>
      <c r="E46" t="str">
        <f>แบบสรุปราคากลาง!C41</f>
        <v>หัวหน้าสำนักปลัด</v>
      </c>
      <c r="F46" s="30"/>
      <c r="G46" s="30"/>
      <c r="H46" s="30"/>
    </row>
    <row r="47" ht="18.75">
      <c r="G47" s="16"/>
    </row>
    <row r="48" spans="1:5" ht="18.75">
      <c r="A48" s="45" t="s">
        <v>150</v>
      </c>
      <c r="B48" s="100" t="s">
        <v>151</v>
      </c>
      <c r="C48" s="100"/>
      <c r="D48" s="100"/>
      <c r="E48" t="s">
        <v>196</v>
      </c>
    </row>
    <row r="49" spans="1:5" ht="18.75">
      <c r="A49" s="30"/>
      <c r="B49" s="30" t="str">
        <f>แบบสรุปราคากลาง!B41</f>
        <v>(นายศิวกร  ใจบุญมี)</v>
      </c>
      <c r="C49" s="30"/>
      <c r="D49" s="30"/>
      <c r="E49" t="e">
        <f>แบบสรุปราคากลาง!#REF!</f>
        <v>#REF!</v>
      </c>
    </row>
  </sheetData>
  <sheetProtection/>
  <mergeCells count="14">
    <mergeCell ref="A2:D2"/>
    <mergeCell ref="F45:H45"/>
    <mergeCell ref="A1:G1"/>
    <mergeCell ref="A3:G3"/>
    <mergeCell ref="A8:G8"/>
    <mergeCell ref="A9:G9"/>
    <mergeCell ref="A5:A7"/>
    <mergeCell ref="A10:A11"/>
    <mergeCell ref="B48:D48"/>
    <mergeCell ref="A4:B4"/>
    <mergeCell ref="B10:J10"/>
    <mergeCell ref="A30:C30"/>
    <mergeCell ref="A31:C31"/>
    <mergeCell ref="A32:C32"/>
  </mergeCells>
  <hyperlinks>
    <hyperlink ref="F2" r:id="rId1" display="javascript:Pageprint();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4">
      <selection activeCell="L10" sqref="L10"/>
    </sheetView>
  </sheetViews>
  <sheetFormatPr defaultColWidth="9.140625" defaultRowHeight="21.75"/>
  <cols>
    <col min="1" max="1" width="5.8515625" style="0" customWidth="1"/>
    <col min="8" max="8" width="12.140625" style="0" customWidth="1"/>
    <col min="9" max="9" width="17.8515625" style="0" customWidth="1"/>
  </cols>
  <sheetData>
    <row r="2" ht="18.75">
      <c r="D2" s="23" t="s">
        <v>177</v>
      </c>
    </row>
    <row r="3" ht="18.75">
      <c r="D3" s="23" t="s">
        <v>178</v>
      </c>
    </row>
    <row r="4" ht="18.75">
      <c r="D4" s="31"/>
    </row>
    <row r="5" ht="18.75">
      <c r="A5" s="15" t="s">
        <v>179</v>
      </c>
    </row>
    <row r="6" spans="2:9" ht="18.75">
      <c r="B6" t="s">
        <v>180</v>
      </c>
      <c r="H6">
        <v>245.33</v>
      </c>
      <c r="I6" s="5" t="s">
        <v>123</v>
      </c>
    </row>
    <row r="7" spans="2:9" ht="18.75">
      <c r="B7" t="s">
        <v>181</v>
      </c>
      <c r="F7" t="s">
        <v>184</v>
      </c>
      <c r="H7">
        <v>19.1</v>
      </c>
      <c r="I7" s="5" t="s">
        <v>123</v>
      </c>
    </row>
    <row r="8" spans="2:9" ht="18.75">
      <c r="B8" t="s">
        <v>185</v>
      </c>
      <c r="F8" t="s">
        <v>184</v>
      </c>
      <c r="H8">
        <v>0</v>
      </c>
      <c r="I8" s="5" t="s">
        <v>123</v>
      </c>
    </row>
    <row r="9" spans="2:9" ht="18.75">
      <c r="B9" t="s">
        <v>59</v>
      </c>
      <c r="F9" t="s">
        <v>184</v>
      </c>
      <c r="H9">
        <f>H6+H7+H8</f>
        <v>264.43</v>
      </c>
      <c r="I9" s="5" t="s">
        <v>123</v>
      </c>
    </row>
    <row r="10" spans="2:9" ht="18.75">
      <c r="B10" t="s">
        <v>192</v>
      </c>
      <c r="F10" t="s">
        <v>184</v>
      </c>
      <c r="H10">
        <f>H9*1.4</f>
        <v>370.202</v>
      </c>
      <c r="I10" s="5" t="s">
        <v>123</v>
      </c>
    </row>
    <row r="11" spans="2:9" ht="18.75">
      <c r="B11" t="s">
        <v>182</v>
      </c>
      <c r="F11" t="s">
        <v>184</v>
      </c>
      <c r="H11">
        <v>36.17</v>
      </c>
      <c r="I11" s="5" t="s">
        <v>123</v>
      </c>
    </row>
    <row r="12" spans="2:9" ht="18.75">
      <c r="B12" t="s">
        <v>183</v>
      </c>
      <c r="F12" t="s">
        <v>184</v>
      </c>
      <c r="H12">
        <f>H10+H11</f>
        <v>406.372</v>
      </c>
      <c r="I12" s="5" t="s">
        <v>123</v>
      </c>
    </row>
    <row r="13" spans="2:9" ht="18.75">
      <c r="B13" t="s">
        <v>122</v>
      </c>
      <c r="F13" t="s">
        <v>184</v>
      </c>
      <c r="H13">
        <f>H12</f>
        <v>406.372</v>
      </c>
      <c r="I13" s="5" t="s">
        <v>123</v>
      </c>
    </row>
    <row r="15" spans="1:8" ht="18.75">
      <c r="A15" s="15" t="s">
        <v>195</v>
      </c>
      <c r="E15" s="52"/>
      <c r="F15" s="52"/>
      <c r="G15" s="52"/>
      <c r="H15" s="52"/>
    </row>
    <row r="16" spans="5:8" ht="18.75">
      <c r="E16" s="52"/>
      <c r="F16" s="52"/>
      <c r="G16" s="52"/>
      <c r="H16" s="52"/>
    </row>
    <row r="17" spans="1:7" ht="18.75">
      <c r="A17" t="s">
        <v>148</v>
      </c>
      <c r="B17" s="51" t="s">
        <v>149</v>
      </c>
      <c r="E17" t="s">
        <v>194</v>
      </c>
      <c r="G17" s="16"/>
    </row>
    <row r="18" spans="2:7" ht="18.75">
      <c r="B18" s="30" t="e">
        <f>แบบสรุปราคากลาง!#REF!</f>
        <v>#REF!</v>
      </c>
      <c r="C18" s="30"/>
      <c r="E18" t="e">
        <f>แบบสรุปราคากลาง!#REF!</f>
        <v>#REF!</v>
      </c>
      <c r="G18" s="16"/>
    </row>
    <row r="19" ht="18.75">
      <c r="G19" s="16"/>
    </row>
    <row r="20" spans="1:8" ht="18.75">
      <c r="A20" t="s">
        <v>148</v>
      </c>
      <c r="B20" s="51" t="s">
        <v>149</v>
      </c>
      <c r="E20" t="s">
        <v>196</v>
      </c>
      <c r="F20" s="100"/>
      <c r="G20" s="100"/>
      <c r="H20" s="100"/>
    </row>
    <row r="21" spans="1:8" ht="18.75">
      <c r="A21" s="100" t="str">
        <f>แบบสรุปราคากลาง!B41</f>
        <v>(นายศิวกร  ใจบุญมี)</v>
      </c>
      <c r="B21" s="100"/>
      <c r="C21" s="100"/>
      <c r="D21" s="100"/>
      <c r="E21" t="e">
        <f>แบบสรุปราคากลาง!#REF!</f>
        <v>#REF!</v>
      </c>
      <c r="F21" s="30"/>
      <c r="G21" s="30"/>
      <c r="H21" s="30"/>
    </row>
    <row r="22" ht="18.75">
      <c r="G22" s="16"/>
    </row>
    <row r="23" spans="1:5" ht="18.75">
      <c r="A23" t="s">
        <v>150</v>
      </c>
      <c r="B23" s="100" t="s">
        <v>151</v>
      </c>
      <c r="C23" s="100"/>
      <c r="D23" s="100"/>
      <c r="E23" t="s">
        <v>196</v>
      </c>
    </row>
    <row r="24" spans="1:5" ht="18.75">
      <c r="A24" s="30"/>
      <c r="B24" s="30" t="e">
        <f>แบบสรุปราคากลาง!#REF!</f>
        <v>#REF!</v>
      </c>
      <c r="C24" s="30"/>
      <c r="D24" s="30"/>
      <c r="E24" t="str">
        <f>แบบสรุปราคากลาง!C41</f>
        <v>หัวหน้าสำนักปลัด</v>
      </c>
    </row>
    <row r="32" spans="5:8" ht="18.75">
      <c r="E32" s="25"/>
      <c r="F32" s="25"/>
      <c r="G32" s="25"/>
      <c r="H32" s="25"/>
    </row>
    <row r="33" spans="5:8" ht="18.75">
      <c r="E33" s="25"/>
      <c r="F33" s="25"/>
      <c r="G33" s="25"/>
      <c r="H33" s="25"/>
    </row>
    <row r="34" ht="18.75">
      <c r="C34" s="27"/>
    </row>
    <row r="35" ht="18.75">
      <c r="C35" s="29"/>
    </row>
    <row r="36" ht="18.75">
      <c r="I36" s="27"/>
    </row>
    <row r="37" spans="3:9" ht="18.75">
      <c r="C37" s="27"/>
      <c r="H37" s="30"/>
      <c r="I37" s="30"/>
    </row>
    <row r="38" spans="3:9" ht="18.75">
      <c r="C38" s="29"/>
      <c r="H38" s="30"/>
      <c r="I38" s="30"/>
    </row>
    <row r="39" ht="18.75">
      <c r="I39" s="27"/>
    </row>
    <row r="40" spans="3:5" ht="18.75">
      <c r="C40" s="30"/>
      <c r="D40" s="30"/>
      <c r="E40" s="30"/>
    </row>
    <row r="41" spans="3:5" ht="18.75">
      <c r="C41" s="30"/>
      <c r="D41" s="30"/>
      <c r="E41" s="30"/>
    </row>
  </sheetData>
  <sheetProtection/>
  <mergeCells count="3">
    <mergeCell ref="F20:H20"/>
    <mergeCell ref="A21:D21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GGG</cp:lastModifiedBy>
  <cp:lastPrinted>2018-07-24T08:09:59Z</cp:lastPrinted>
  <dcterms:created xsi:type="dcterms:W3CDTF">2012-06-18T06:05:28Z</dcterms:created>
  <dcterms:modified xsi:type="dcterms:W3CDTF">2018-08-14T08:58:14Z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