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รายการที่ดินสิ่งปลูกสร้าง" sheetId="1" r:id="rId1"/>
    <sheet name="รายการที่ดินสิ่ง(ที่อยู่)" sheetId="2" r:id="rId2"/>
    <sheet name="ราคาประเมินที่ดินสิ่งปลูกสราง" sheetId="3" r:id="rId3"/>
    <sheet name="รายการคำนวณที่ดินใส่ที่อยู่บรรเ" sheetId="4" r:id="rId4"/>
    <sheet name="ตัวอย่างการคำนวณ" sheetId="5" r:id="rId5"/>
  </sheets>
  <definedNames>
    <definedName name="_xlnm.Print_Titles" localSheetId="0">'รายการที่ดินสิ่งปลูกสร้าง'!$6:$10</definedName>
  </definedNames>
  <calcPr fullCalcOnLoad="1"/>
</workbook>
</file>

<file path=xl/comments1.xml><?xml version="1.0" encoding="utf-8"?>
<comments xmlns="http://schemas.openxmlformats.org/spreadsheetml/2006/main">
  <authors>
    <author>User-1</author>
    <author>HomeUser</author>
  </authors>
  <commentList>
    <comment ref="P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L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3 หลัง ที่เหลือเป็นพื้นที่ต่อเนื่อง</t>
        </r>
      </text>
    </comment>
    <comment ref="L13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3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6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</commentList>
</comments>
</file>

<file path=xl/comments2.xml><?xml version="1.0" encoding="utf-8"?>
<comments xmlns="http://schemas.openxmlformats.org/spreadsheetml/2006/main">
  <authors>
    <author>User-1</author>
    <author>HomeUser</author>
  </authors>
  <commentList>
    <comment ref="Z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Q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2 หลัง ที่เหลือเป็นพื้นที่ต่อเนื่อง</t>
        </r>
      </text>
    </comment>
    <comment ref="Q18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ส่วนที่เหลือเป็นที่จอดรถ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H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H1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H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H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H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ที่ดินต่อเนื่องกับโรงงาน
</t>
        </r>
      </text>
    </comment>
    <comment ref="H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4 ชั้น 1,200 ตรว.
</t>
        </r>
      </text>
    </comment>
    <comment ref="H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สร้างสระน้ำ 25 ตรว.= 100 ตรม.</t>
        </r>
      </text>
    </comment>
    <comment ref="H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ที่เหลือจอดรถ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P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P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5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3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P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67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6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3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7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7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0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8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8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8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0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0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5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8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9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94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9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9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0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3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39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3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5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4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5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7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5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6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0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7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5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8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9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2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3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</commentList>
</comments>
</file>

<file path=xl/sharedStrings.xml><?xml version="1.0" encoding="utf-8"?>
<sst xmlns="http://schemas.openxmlformats.org/spreadsheetml/2006/main" count="1729" uniqueCount="544">
  <si>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</si>
  <si>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</si>
  <si>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</si>
  <si>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</si>
  <si>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</si>
  <si>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</si>
  <si>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</si>
  <si>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</si>
  <si>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</si>
  <si>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</si>
  <si>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</si>
  <si>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</si>
  <si>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</si>
  <si>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</si>
  <si>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</si>
  <si>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</si>
  <si>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</si>
  <si>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</si>
  <si>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</si>
  <si>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</si>
  <si>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</si>
  <si>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</si>
  <si>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</si>
  <si>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</si>
  <si>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ชื่อองค์กรปกครองส่วนท้องถิ่น....................................................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</si>
  <si>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</si>
  <si>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</si>
  <si>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</si>
  <si>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</si>
  <si>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ภ.ด.ส. ..........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</si>
  <si>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</si>
  <si>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</si>
  <si>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</si>
  <si>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</si>
  <si>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</si>
  <si>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</si>
  <si>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</si>
  <si>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</si>
  <si>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ขนาดพื้นที่สิ่งปลูกสร้าง (ตร.ม.)</t>
  </si>
  <si>
    <t>ราคาประเมิน
สิ่งปลูกสร้างต่อ ตร.ว.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</si>
  <si>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</si>
  <si>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</si>
  <si>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</si>
  <si>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ชื่อองค์กรปกครองส่วนท้องถิ่น...........................................................................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</si>
  <si>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</si>
  <si>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</si>
  <si>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</si>
  <si>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</si>
  <si>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ลักษณะการทำประโยชน์ที่ดิน</t>
  </si>
  <si>
    <t>5. ใช้ประโยชน์หลายประเภท</t>
  </si>
  <si>
    <t>ใช้ประโยชน์หลายประเภท</t>
  </si>
  <si>
    <t>อายุ
สิ่งปลูกสร้าง 
(ปี)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</si>
  <si>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</si>
  <si>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</si>
  <si>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อัตราภาษี
(ร้อยละ)</t>
  </si>
  <si>
    <t>ประเภทของ
สิ่งปลูกสร้างตามบัญชีกรมธนารักษ์</t>
  </si>
  <si>
    <t>จำนวนภาษี่ต้องชำระ
(บาท)</t>
  </si>
  <si>
    <t>รายการคำนวณภาษีที่ดินและสิ่งปลูกสร้าง</t>
  </si>
  <si>
    <t>ชื่อเจ้าของที่ดิน/สิ่งปลูกสร้าง...........................................................................</t>
  </si>
  <si>
    <t>ภ.ด.ส. .......</t>
  </si>
  <si>
    <t>(ตัวอย่าง)</t>
  </si>
  <si>
    <t xml:space="preserve">
ค่าเสื่อม 
(ร้อยละ)</t>
  </si>
  <si>
    <t>อัตราภาษี
(ร้อยละ)
(15)</t>
  </si>
  <si>
    <t xml:space="preserve">คำนวณ
เป็น ตร.ว.
</t>
  </si>
  <si>
    <t xml:space="preserve">ราคาประเมิน
ต่อ ตร.ว. (บาท)
</t>
  </si>
  <si>
    <t>(1)</t>
  </si>
  <si>
    <t>(2)</t>
  </si>
  <si>
    <t>(4)</t>
  </si>
  <si>
    <t xml:space="preserve">รวมราคา
สิ่งปลูกสร้าง 
(บาท)
</t>
  </si>
  <si>
    <t>คิดเป็นสัดส่วน
(ร้อยละ)</t>
  </si>
  <si>
    <t>(5)</t>
  </si>
  <si>
    <t>(6)</t>
  </si>
  <si>
    <t xml:space="preserve">รวมราคาประเมินที่ดิน 
(บาท)
</t>
  </si>
  <si>
    <t xml:space="preserve">
ค่าเสื่อม 
(ร้อยละ)
</t>
  </si>
  <si>
    <t>(8)</t>
  </si>
  <si>
    <t>(7)</t>
  </si>
  <si>
    <t>= (1) x (2)</t>
  </si>
  <si>
    <t xml:space="preserve">(3) </t>
  </si>
  <si>
    <t>= (4) x (6)</t>
  </si>
  <si>
    <t xml:space="preserve">(9) </t>
  </si>
  <si>
    <t>= (7) x (100-(8))</t>
  </si>
  <si>
    <t>ราคาประเมิน
สิ่งปลูกสร้างหลังหัก
ค่าเสื่อม 
(บาท)</t>
  </si>
  <si>
    <t xml:space="preserve">(10) </t>
  </si>
  <si>
    <t>= (3) + (9)</t>
  </si>
  <si>
    <t>(11)</t>
  </si>
  <si>
    <t>= (10) x (5)</t>
  </si>
  <si>
    <t>/100</t>
  </si>
  <si>
    <t>(12)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</si>
  <si>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</si>
  <si>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</si>
  <si>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(13)</t>
  </si>
  <si>
    <t xml:space="preserve">คงเหลือราคาประเมิน
ทุนทรัพย์
ที่ต้องชำระภาษี (บาท) </t>
  </si>
  <si>
    <t>= (10) - (12)</t>
  </si>
  <si>
    <t>หรือ</t>
  </si>
  <si>
    <t>(11) - (12)</t>
  </si>
  <si>
    <t>(14)</t>
  </si>
  <si>
    <t>(15)</t>
  </si>
  <si>
    <t>= (13) x (14)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</si>
  <si>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</si>
  <si>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</si>
  <si>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</si>
  <si>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</si>
  <si>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</si>
  <si>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</si>
  <si>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โฉนด</t>
  </si>
  <si>
    <t>อ.เมือง ฯ</t>
  </si>
  <si>
    <t>ถนนในเมือง</t>
  </si>
  <si>
    <t>400 ตึกแถว</t>
  </si>
  <si>
    <t>ตึก</t>
  </si>
  <si>
    <t>ราคาประเมิน
สิ่งปลูกสร้าง
ต่อ ตร.ม.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</si>
  <si>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</si>
  <si>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</si>
  <si>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</si>
  <si>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</si>
  <si>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ลำดับที่</t>
  </si>
  <si>
    <t>ชื่อ - สกุล</t>
  </si>
  <si>
    <t>ที่อยู่</t>
  </si>
  <si>
    <t>เลขที่</t>
  </si>
  <si>
    <t>หมู่ที่</t>
  </si>
  <si>
    <t>เลขประจำตัว</t>
  </si>
  <si>
    <t>ประชาชน</t>
  </si>
  <si>
    <t>ภาระภาษี</t>
  </si>
  <si>
    <t>นาย A</t>
  </si>
  <si>
    <t>ลำ</t>
  </si>
  <si>
    <t>ดับ</t>
  </si>
  <si>
    <t>ถนนพิมาน</t>
  </si>
  <si>
    <t xml:space="preserve">เลขที่ 108  </t>
  </si>
  <si>
    <t>จ.สมุทรปราการ</t>
  </si>
  <si>
    <t>อาคารชั้นเดียว</t>
  </si>
  <si>
    <t>513 โรงงาน</t>
  </si>
  <si>
    <t>สร้างโรงงานอคาร 1</t>
  </si>
  <si>
    <t>อาคารโรงงาน2ชั้น</t>
  </si>
  <si>
    <t>ตึกบ้านพักคนงาน</t>
  </si>
  <si>
    <t>สร้างตึกแถวให้คนงานพักอาศัย</t>
  </si>
  <si>
    <t>จ.นนทบุรี</t>
  </si>
  <si>
    <t>สร้างโรงแรม</t>
  </si>
  <si>
    <t xml:space="preserve">เลขที่  222/1 </t>
  </si>
  <si>
    <t xml:space="preserve">ถนนในเมือง </t>
  </si>
  <si>
    <t xml:space="preserve">อ.เมือง  </t>
  </si>
  <si>
    <t xml:space="preserve">จ.นนทบุรี  </t>
  </si>
  <si>
    <t>506/1 โรงแรม</t>
  </si>
  <si>
    <t>สูงไม่เกิน5ชั้น</t>
  </si>
  <si>
    <t>สระว่ายน้ำ</t>
  </si>
  <si>
    <t>524 สระว่ายน้ำ</t>
  </si>
  <si>
    <t>สร้างสระว่าบน้ำนอกโรงแรม</t>
  </si>
  <si>
    <t>สร้างโรงแรม 4 ชั้น</t>
  </si>
  <si>
    <t>514 โรงงาน</t>
  </si>
  <si>
    <t>สร้างโรงงานหลัง 2 จำนวน 2 ชั้น</t>
  </si>
  <si>
    <t>นาย ก</t>
  </si>
  <si>
    <t>คำนวณตามช่วงชั้นอัตราก้าวหน้า</t>
  </si>
  <si>
    <t>0-50 ลบ.</t>
  </si>
  <si>
    <t>50-200 ลบ.</t>
  </si>
  <si>
    <t>ช่วงชั้นระหว่าง</t>
  </si>
  <si>
    <t>อัตรา</t>
  </si>
  <si>
    <t>จำนวนเงิน</t>
  </si>
  <si>
    <t xml:space="preserve"> ภ.ด.ส.  3</t>
  </si>
  <si>
    <t xml:space="preserve"> ภ.ด.ส. 3</t>
  </si>
  <si>
    <t>ม.9</t>
  </si>
  <si>
    <t>บ้านเดี่ยว</t>
  </si>
  <si>
    <t>ไม้</t>
  </si>
  <si>
    <t>19 ปี</t>
  </si>
  <si>
    <t>20 ปี</t>
  </si>
  <si>
    <t>1/ช</t>
  </si>
  <si>
    <t>18 ปี</t>
  </si>
  <si>
    <t>15 ปี</t>
  </si>
  <si>
    <t>ม.4</t>
  </si>
  <si>
    <t>ครึ่งตึกครึ่งไม้</t>
  </si>
  <si>
    <t>13 ปี</t>
  </si>
  <si>
    <t>30 ปี</t>
  </si>
  <si>
    <t>25 ปี</t>
  </si>
  <si>
    <t>ชั้น 1</t>
  </si>
  <si>
    <t>ชั้น 2</t>
  </si>
  <si>
    <t>อาคารพาณิชยกรรม</t>
  </si>
  <si>
    <t>ประเภทค้าปลีกค้าส่ง</t>
  </si>
  <si>
    <t>3 ปี</t>
  </si>
  <si>
    <t>10 ปี</t>
  </si>
  <si>
    <t>281/ช</t>
  </si>
  <si>
    <t xml:space="preserve">1 ปี  </t>
  </si>
  <si>
    <t>35 ปี</t>
  </si>
  <si>
    <t>น.ส.3 ก</t>
  </si>
  <si>
    <t>5/ช</t>
  </si>
  <si>
    <t>1 ปี</t>
  </si>
  <si>
    <t>32 ปี</t>
  </si>
  <si>
    <t xml:space="preserve">40 ปี </t>
  </si>
  <si>
    <t>12 ปี</t>
  </si>
  <si>
    <t>6 ปี</t>
  </si>
  <si>
    <t>4/ช</t>
  </si>
  <si>
    <t>2 ปี</t>
  </si>
  <si>
    <t>5 ปี</t>
  </si>
  <si>
    <t>8 ปี</t>
  </si>
  <si>
    <t>ครึ่งตึกครึ่งไม้ 2 ชั้น</t>
  </si>
  <si>
    <t>ตึก 2 ชั้น</t>
  </si>
  <si>
    <t>60 ปี</t>
  </si>
  <si>
    <t>40 ปี</t>
  </si>
  <si>
    <t>4 ปี</t>
  </si>
  <si>
    <t>259/1</t>
  </si>
  <si>
    <t>125/ช</t>
  </si>
  <si>
    <t>10ปี</t>
  </si>
  <si>
    <t>2ชั้น</t>
  </si>
  <si>
    <t>ชั้นที่1</t>
  </si>
  <si>
    <t>ชั้นที่2</t>
  </si>
  <si>
    <t>องค์การบริหารส่วนตำบลเมืองแหง</t>
  </si>
  <si>
    <t xml:space="preserve">                </t>
  </si>
  <si>
    <t>ประกอบเกษตร กรรม</t>
  </si>
  <si>
    <t>อาคารพาณิชยกรรมประเภทค้าปลีกค้าส่ง</t>
  </si>
  <si>
    <t>ม.10</t>
  </si>
  <si>
    <t>60</t>
  </si>
  <si>
    <t>50 ล้านบาท</t>
  </si>
  <si>
    <t xml:space="preserve">
คิดเป็นค่าเสื่อม 
(บาท)</t>
  </si>
  <si>
    <t>ภ.ด.ส. 1</t>
  </si>
  <si>
    <t>สถานที่ตั้ง(หมู่ที่/ชุมชน/ตำบล)</t>
  </si>
  <si>
    <t>ลักษณะการใช้ประโยชน์</t>
  </si>
  <si>
    <t>ประเภทของ
สิ่งปลูกสร้าง</t>
  </si>
  <si>
    <t xml:space="preserve">ลักษณะ
สิ่งปลูกสร้าง </t>
  </si>
  <si>
    <t>ราคาประเมิน
สิ่งปลูกสร้าง
ต่อ ตร.ม.(บาท)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</si>
  <si>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</si>
  <si>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</si>
  <si>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หักมูลค่าฐานภาษีที่ได้รับยกเว้น 
(บาท)</t>
  </si>
  <si>
    <t>คงเหลือราคาประเมิน
ทุนทรัพย์
ที่ต้องภาษี 
(บาท)</t>
  </si>
  <si>
    <t>อ.แม่สรวย</t>
  </si>
  <si>
    <t>จ.เชียงราย</t>
  </si>
  <si>
    <t>81</t>
  </si>
  <si>
    <t>โรงจอดรถ</t>
  </si>
  <si>
    <t>15</t>
  </si>
  <si>
    <t>26</t>
  </si>
  <si>
    <t>บ้านแถว</t>
  </si>
  <si>
    <t>7</t>
  </si>
  <si>
    <t>ที่ต้องชำระ</t>
  </si>
  <si>
    <t>(บาท)</t>
  </si>
  <si>
    <t>9</t>
  </si>
  <si>
    <t>90</t>
  </si>
  <si>
    <t>10</t>
  </si>
  <si>
    <t>25</t>
  </si>
  <si>
    <t>4</t>
  </si>
  <si>
    <t>35</t>
  </si>
  <si>
    <t>11</t>
  </si>
  <si>
    <t>80</t>
  </si>
  <si>
    <t>1</t>
  </si>
  <si>
    <t>0</t>
  </si>
  <si>
    <t>ตึกแถว</t>
  </si>
  <si>
    <t>75</t>
  </si>
  <si>
    <t>21</t>
  </si>
  <si>
    <t>2</t>
  </si>
  <si>
    <t>ตึก/ไม้</t>
  </si>
  <si>
    <t>49</t>
  </si>
  <si>
    <t>18</t>
  </si>
  <si>
    <t>144</t>
  </si>
  <si>
    <t>13</t>
  </si>
  <si>
    <t>96</t>
  </si>
  <si>
    <t>8</t>
  </si>
  <si>
    <t>24</t>
  </si>
  <si>
    <t>94.50</t>
  </si>
  <si>
    <t>ภัตราคาร</t>
  </si>
  <si>
    <t>6</t>
  </si>
  <si>
    <t>นางปวีณา   ทองปรอน</t>
  </si>
  <si>
    <t>60.2</t>
  </si>
  <si>
    <t>12.50</t>
  </si>
  <si>
    <t>35.20</t>
  </si>
  <si>
    <t>72</t>
  </si>
  <si>
    <t>นายสมบัติ  ฐานนันดร</t>
  </si>
  <si>
    <t>นายแสวง  สุภาวรรณ์</t>
  </si>
  <si>
    <t>นางสาวสุวารีย์  ฐานันดร</t>
  </si>
  <si>
    <t>59 ม. 4 ต.เจดีย์หลวง</t>
  </si>
  <si>
    <t>254 ม. 4 ต.เจดีย์หลวง</t>
  </si>
  <si>
    <t>33</t>
  </si>
  <si>
    <t>56</t>
  </si>
  <si>
    <t>นางปวีณา  ทองปรอน</t>
  </si>
  <si>
    <t>นางสุชาติ  ดวงสนิท</t>
  </si>
  <si>
    <t>208 ม. 4 ต.เจดีย์หลวง</t>
  </si>
  <si>
    <t>นางอารีย์  ใจประภา</t>
  </si>
  <si>
    <t>นางสาวปาลิกา  รักกันยิ่ง</t>
  </si>
  <si>
    <t>ราชพัสดุ</t>
  </si>
  <si>
    <t>253ม. 4 ต.เจดีย์หลวง</t>
  </si>
  <si>
    <t>57</t>
  </si>
  <si>
    <t>นางวรรณา   เกิดโต</t>
  </si>
  <si>
    <t xml:space="preserve">  ม. 6 ต.เจดีย์หลวง</t>
  </si>
  <si>
    <t>61</t>
  </si>
  <si>
    <t>58.50</t>
  </si>
  <si>
    <t>540</t>
  </si>
  <si>
    <t>84</t>
  </si>
  <si>
    <t>นางสังวาย์  ใจปิน</t>
  </si>
  <si>
    <t>ม. 4 ต.เจดีย์หลวง</t>
  </si>
  <si>
    <t>โรงงานซ่อมรถ</t>
  </si>
  <si>
    <t>237.50</t>
  </si>
  <si>
    <t>นายสุนทร  ณะพรานบุญ</t>
  </si>
  <si>
    <t>37</t>
  </si>
  <si>
    <t>16</t>
  </si>
  <si>
    <t>64</t>
  </si>
  <si>
    <t>5</t>
  </si>
  <si>
    <t>นายสำราญ   ชาที</t>
  </si>
  <si>
    <t>นายบุญแท่ง  พรมสวัสดิ์</t>
  </si>
  <si>
    <t>40</t>
  </si>
  <si>
    <t>29</t>
  </si>
  <si>
    <t>44</t>
  </si>
  <si>
    <t>นายศราวุธ  พรมสวัสดิ์</t>
  </si>
  <si>
    <t>58</t>
  </si>
  <si>
    <t>นางเพ็ญจันทร์   ชนะเดช</t>
  </si>
  <si>
    <t>นายบุญเสริฐ  พรมสวัสดิ์</t>
  </si>
  <si>
    <t>85</t>
  </si>
  <si>
    <t>24.50</t>
  </si>
  <si>
    <t>60.50</t>
  </si>
  <si>
    <t>55</t>
  </si>
  <si>
    <t>43</t>
  </si>
  <si>
    <t>นายอดิเรก   พรหมเรืองฤทธิ์</t>
  </si>
  <si>
    <t>นายอดิเรก  พรหมเรืองฤทธิ์</t>
  </si>
  <si>
    <t>นางบัวผัด   เชียงคำ</t>
  </si>
  <si>
    <t>87</t>
  </si>
  <si>
    <t>40.50</t>
  </si>
  <si>
    <t>46.50</t>
  </si>
  <si>
    <t>117</t>
  </si>
  <si>
    <t>162</t>
  </si>
  <si>
    <t>นายขันแก้ว  ศรีจันทร์</t>
  </si>
  <si>
    <t>14</t>
  </si>
  <si>
    <t>45</t>
  </si>
  <si>
    <t>นายสุชาติ  ใจมิภักดิ์</t>
  </si>
  <si>
    <t>นายสุรศักดิ์  ไชยลังกา</t>
  </si>
  <si>
    <t>นายศุภทิน  อินต๊ะวิชัย</t>
  </si>
  <si>
    <t>168</t>
  </si>
  <si>
    <t>54</t>
  </si>
  <si>
    <t>154</t>
  </si>
  <si>
    <t>150</t>
  </si>
  <si>
    <t>37.50</t>
  </si>
  <si>
    <t>นายจรัญ   สืบวงค์</t>
  </si>
  <si>
    <t>11.25</t>
  </si>
  <si>
    <t>98.75</t>
  </si>
  <si>
    <t>นางนิอร   ใจนิตย์</t>
  </si>
  <si>
    <t>โรงงานซ่อมรถยนต์</t>
  </si>
  <si>
    <t>นายอนันต์  พงษ์กาสอ</t>
  </si>
  <si>
    <t>นางกรวิภา   คำอินทร์</t>
  </si>
  <si>
    <t>นายฤทธิพงษ์  ฟูเฟือง</t>
  </si>
  <si>
    <t>ธนาคารกสิกรไทย</t>
  </si>
  <si>
    <t>88</t>
  </si>
  <si>
    <t>126</t>
  </si>
  <si>
    <t>38</t>
  </si>
  <si>
    <t>นส.3</t>
  </si>
  <si>
    <t>ม.4 ต.เจดีย์หลวง</t>
  </si>
  <si>
    <t xml:space="preserve">อ.แม่สรวย </t>
  </si>
  <si>
    <t>อาคารสำนักงานสูง</t>
  </si>
  <si>
    <t>ไม่เกิน 5 ชั้น</t>
  </si>
  <si>
    <t>400</t>
  </si>
  <si>
    <t>นายชัชวาล   กระธง</t>
  </si>
  <si>
    <t>นางนงคราญ   กระธง</t>
  </si>
  <si>
    <t>3</t>
  </si>
  <si>
    <t>352</t>
  </si>
  <si>
    <t>70</t>
  </si>
  <si>
    <t>277.50</t>
  </si>
  <si>
    <t>32</t>
  </si>
  <si>
    <t>นางสาวอรุณี   พรมคำ</t>
  </si>
  <si>
    <t>นางสมพร  พรมคำ</t>
  </si>
  <si>
    <t>28</t>
  </si>
  <si>
    <t>09</t>
  </si>
  <si>
    <t>นางศิริวรรณ  หอมสินธิ์</t>
  </si>
  <si>
    <t>95</t>
  </si>
  <si>
    <t>นายประดิษฐ์  ไชยตา</t>
  </si>
  <si>
    <t>นายทา    เทพอินทร์</t>
  </si>
  <si>
    <t>220</t>
  </si>
  <si>
    <t>26.25</t>
  </si>
  <si>
    <t>119</t>
  </si>
  <si>
    <t>บ.ศักดิ์สยามลิสซิ่ง จำกัด (มหาชน)</t>
  </si>
  <si>
    <t>นางมานิตย์    กุลธนะ</t>
  </si>
  <si>
    <t>73</t>
  </si>
  <si>
    <t>12</t>
  </si>
  <si>
    <t>48</t>
  </si>
  <si>
    <t>108</t>
  </si>
  <si>
    <t>นายประเวท  ทองเนตร</t>
  </si>
  <si>
    <t>06</t>
  </si>
  <si>
    <t>นายธนากร   พันแก่นกล้า</t>
  </si>
  <si>
    <t>นายศักดิ์ชาย  แซ่เฮ้ง</t>
  </si>
  <si>
    <t>76</t>
  </si>
  <si>
    <t>110</t>
  </si>
  <si>
    <t>นางสาวมยุรี  ฐิติธรรมธาดา</t>
  </si>
  <si>
    <t>นายเกียรติศักดิ์  พรมสวัสดิ์</t>
  </si>
  <si>
    <t>15.75</t>
  </si>
  <si>
    <t>63</t>
  </si>
  <si>
    <t>47.25</t>
  </si>
  <si>
    <t>นางรุ่งนภา  พรมสวัสดิ์</t>
  </si>
  <si>
    <t>นายวินัย  เอี่ยมสุริยะมงคล</t>
  </si>
  <si>
    <t>98</t>
  </si>
  <si>
    <t xml:space="preserve">โรงแรมสูงไม่เกิน </t>
  </si>
  <si>
    <t>5 ชั้น</t>
  </si>
  <si>
    <t>315</t>
  </si>
  <si>
    <t>112</t>
  </si>
  <si>
    <t>นางสาววิรัญชลี  เอี่ยมสุริยะมงคล</t>
  </si>
  <si>
    <t>91</t>
  </si>
  <si>
    <t>นายกรวิชญ์  จินะกาศ</t>
  </si>
  <si>
    <t>79.7</t>
  </si>
  <si>
    <t>20</t>
  </si>
  <si>
    <t>19.70</t>
  </si>
  <si>
    <t>นางกาญจนา  จินะกาศ</t>
  </si>
  <si>
    <t>นางอุษณีย์    ปาละปิน</t>
  </si>
  <si>
    <t>46</t>
  </si>
  <si>
    <t>192</t>
  </si>
  <si>
    <t>31</t>
  </si>
  <si>
    <t>นางสาวปริชญา  ปาละพิภัช</t>
  </si>
  <si>
    <t>นางเทพ    เกิดโต</t>
  </si>
  <si>
    <t>บริษัท</t>
  </si>
  <si>
    <t>51</t>
  </si>
  <si>
    <t>นางจันทร์   มูลชุมภู</t>
  </si>
  <si>
    <t>39</t>
  </si>
  <si>
    <t>101.25</t>
  </si>
  <si>
    <t>132</t>
  </si>
  <si>
    <t>52</t>
  </si>
  <si>
    <t>นางอำพร   ห่วงปรากฎ</t>
  </si>
  <si>
    <t>นายช่วย  คำเชียงเงิน</t>
  </si>
  <si>
    <t>นางเยารุณี   ณ  เชียงใหม่</t>
  </si>
  <si>
    <t>34</t>
  </si>
  <si>
    <t>30</t>
  </si>
  <si>
    <t>04</t>
  </si>
  <si>
    <t>นางบัวลอง  ไชยตา</t>
  </si>
  <si>
    <t>15.6</t>
  </si>
  <si>
    <t>9.3</t>
  </si>
  <si>
    <t>17.50</t>
  </si>
  <si>
    <t>71.80</t>
  </si>
  <si>
    <t>นางจุรีพร  เรือนกูล</t>
  </si>
  <si>
    <t>นางสาวน้อย  แก้วศิลา</t>
  </si>
  <si>
    <t>02</t>
  </si>
  <si>
    <t>86</t>
  </si>
  <si>
    <t>นายสุเมธ  สมใจ</t>
  </si>
  <si>
    <t>6.3</t>
  </si>
  <si>
    <t>92.3</t>
  </si>
  <si>
    <t>120</t>
  </si>
  <si>
    <t>นายชัชวาล  กระธง</t>
  </si>
  <si>
    <t>นายสม    ทะเนาศรี</t>
  </si>
  <si>
    <t>นายปัน   มาดี</t>
  </si>
  <si>
    <t>82.50</t>
  </si>
  <si>
    <t>นายสม   ทะเนาศรี</t>
  </si>
  <si>
    <t>นายอินปัน  โกมล</t>
  </si>
  <si>
    <t>นายเนตร  ทะเนาศรี</t>
  </si>
  <si>
    <t>22.50</t>
  </si>
  <si>
    <t>94</t>
  </si>
  <si>
    <t>นางสายสมร  ไชยตา</t>
  </si>
  <si>
    <t>184</t>
  </si>
  <si>
    <t>66</t>
  </si>
  <si>
    <t>นางแสงเดือน  ไชยตา</t>
  </si>
  <si>
    <t>บริษัทนิ่มซี่เส็ง  ลิสซิ่ง จำกัด</t>
  </si>
  <si>
    <t>นางพร   ตาไชยยศ</t>
  </si>
  <si>
    <t>นางแสงเอ้ย    เป็งน้อย</t>
  </si>
  <si>
    <t>36</t>
  </si>
  <si>
    <t>ห้องแถว</t>
  </si>
  <si>
    <t>89</t>
  </si>
  <si>
    <t>นางสาวพวงพรรณ  รัตนวงค์</t>
  </si>
  <si>
    <t>นางบัวคลี่   บุญล้วน</t>
  </si>
  <si>
    <t>260</t>
  </si>
  <si>
    <t>170</t>
  </si>
  <si>
    <t>286</t>
  </si>
  <si>
    <t>นางสาวอัจฉรา  ฐานดี</t>
  </si>
  <si>
    <t>นายวีระชน  ฐานดี</t>
  </si>
  <si>
    <t>5-5710-00001-08-0</t>
  </si>
  <si>
    <t>3-5710-00378-49-7</t>
  </si>
  <si>
    <t>1-5710-00033-44-2</t>
  </si>
  <si>
    <t>3-5710-00216-08-0</t>
  </si>
  <si>
    <t>3-5710-00060-64-1</t>
  </si>
  <si>
    <t>นางสุวรรณ   รัตนวงค์</t>
  </si>
  <si>
    <t>3-5710-00212-06-8</t>
  </si>
  <si>
    <t>3-5710-00212-96-3</t>
  </si>
  <si>
    <t>นายณคร  ชนะเดช</t>
  </si>
  <si>
    <t>3-5710-00059-51-1</t>
  </si>
  <si>
    <t>3-5710-00212-97-1</t>
  </si>
  <si>
    <t>3-5710-00215-09-1</t>
  </si>
  <si>
    <t>3-5710-00219-27-5</t>
  </si>
  <si>
    <t>จสอ.พงษ์รพี  ศิริเป็ง</t>
  </si>
  <si>
    <t>3-5710-00058-97-2</t>
  </si>
  <si>
    <t>นางกรชวัล  ณรงค์สฐรักษ์</t>
  </si>
  <si>
    <t>3-5507-00060-65-1</t>
  </si>
  <si>
    <t>3-5710-00217-34-5</t>
  </si>
  <si>
    <t>3-5710-00218-54-6</t>
  </si>
  <si>
    <t>3-5710-00058-53-1</t>
  </si>
  <si>
    <t>5-6601-00010-22-4</t>
  </si>
  <si>
    <t>1-5707-00144-85-8</t>
  </si>
  <si>
    <t>3-5710-00060-43-8</t>
  </si>
  <si>
    <t>1-5710-00002-32-6</t>
  </si>
  <si>
    <t>3-5710-00060-96-9</t>
  </si>
  <si>
    <t>3-5001-00033-02-4</t>
  </si>
  <si>
    <t>3-5710-00058-61-1</t>
  </si>
  <si>
    <t>1-5099-01147-10-1</t>
  </si>
  <si>
    <t>3-5709-00613-67-0</t>
  </si>
  <si>
    <t>1-5799-01874-05-3</t>
  </si>
  <si>
    <t>3-5710-00215-70-9</t>
  </si>
  <si>
    <t>1-5799-00221-25-1</t>
  </si>
  <si>
    <t>3-5710-00218-04-0</t>
  </si>
  <si>
    <t>3-5710-00218-81-3</t>
  </si>
  <si>
    <t>3-5710-00215-56-3</t>
  </si>
  <si>
    <t>3-5009-00579-62-5</t>
  </si>
  <si>
    <t>3-5099-00519-03-5</t>
  </si>
  <si>
    <t>3-5710-00212-71-8</t>
  </si>
  <si>
    <t>3-5710-00059-74-0</t>
  </si>
  <si>
    <t>3-5710-00058-29-8</t>
  </si>
  <si>
    <t>3-5710-00214-06-1</t>
  </si>
  <si>
    <t>3-5710-00211-44-4</t>
  </si>
  <si>
    <t>3-5710-00039-05-6</t>
  </si>
  <si>
    <t>3-5710-00058-37-9</t>
  </si>
  <si>
    <t>1-9098-00246-50-9</t>
  </si>
  <si>
    <t>3-5710-00058-25-5</t>
  </si>
  <si>
    <t>นายสุทัศน์  จิตราพงศ์</t>
  </si>
  <si>
    <t>63.75</t>
  </si>
  <si>
    <t>363.75</t>
  </si>
  <si>
    <t>10 ล้านบาท</t>
  </si>
  <si>
    <t>38.25</t>
  </si>
  <si>
    <t>153</t>
  </si>
  <si>
    <t>นางสาวรมิตา  จิตราพงศ์</t>
  </si>
  <si>
    <t>3-5710-00218-98-8</t>
  </si>
  <si>
    <t>นายสมบูรณ์  ตาดี</t>
  </si>
  <si>
    <t>3-5710--00059-52-9</t>
  </si>
  <si>
    <t>3-4117-00589-02-5</t>
  </si>
  <si>
    <t>3-5710-00218-55-4</t>
  </si>
  <si>
    <t>3-5710-00229-43-2</t>
  </si>
  <si>
    <t>3-5710-00214-08-7</t>
  </si>
  <si>
    <t>นางสาวมันทนา เปรียญทรัพย์</t>
  </si>
  <si>
    <t>03</t>
  </si>
  <si>
    <t>100</t>
  </si>
  <si>
    <t>นายขันคำ   เปรียญทรัพย์</t>
  </si>
  <si>
    <t>9.19</t>
  </si>
  <si>
    <t>36.75</t>
  </si>
  <si>
    <t>นางสาวมันทนา  เปรียญทรัพย์</t>
  </si>
  <si>
    <t>31.50</t>
  </si>
  <si>
    <t>,,</t>
  </si>
  <si>
    <t>10.62</t>
  </si>
  <si>
    <t>42.50</t>
  </si>
  <si>
    <t>นายประเสริฐ  ค่ำกลาง</t>
  </si>
  <si>
    <t>นายทองคำ  เป็งปู่</t>
  </si>
  <si>
    <t>67</t>
  </si>
  <si>
    <t>นายสมศักดิ์  เป็งปู่</t>
  </si>
  <si>
    <t>นายสุขคำ  เขื่อนแก้ว</t>
  </si>
  <si>
    <t>83</t>
  </si>
  <si>
    <t>นางโผย   เชียงคำ</t>
  </si>
  <si>
    <t>7.75</t>
  </si>
  <si>
    <t>20.25</t>
  </si>
  <si>
    <t>27</t>
  </si>
  <si>
    <t>นางกุลยากรณ์  เชียงคำ</t>
  </si>
  <si>
    <t>นายกฤษ  คำลือ</t>
  </si>
  <si>
    <t>นายชูชีพ  กันทา</t>
  </si>
  <si>
    <t>ชร1006</t>
  </si>
  <si>
    <t>76.50</t>
  </si>
  <si>
    <t>คลังสินค้าพื้นที่เกิน</t>
  </si>
  <si>
    <t>306</t>
  </si>
  <si>
    <t>300 ตรม.</t>
  </si>
  <si>
    <t>3-5710-00218-96-1</t>
  </si>
  <si>
    <t>3-5710-00217-00-1</t>
  </si>
  <si>
    <t>3-3010-00148-13-2</t>
  </si>
  <si>
    <t>3-5710-00211-12-6</t>
  </si>
  <si>
    <t>3-5201-00658-94-6</t>
  </si>
  <si>
    <t>3-5710-00060-49-7</t>
  </si>
  <si>
    <t>3-5710-00215-08-3</t>
  </si>
  <si>
    <t>3-5710-00058-49-2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</si>
</sst>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0_ ;\-#,##0.00\ "/>
    <numFmt numFmtId="207" formatCode="#,##0.0_ ;\-#,##0.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_-;_-@_-"/>
    <numFmt numFmtId="214" formatCode="_-* #,##0_-;\-* #,##0_-;_-* &quot;-&quot;?_-;_-@_-"/>
    <numFmt numFmtId="215" formatCode="0.000"/>
    <numFmt numFmtId="216" formatCode="0.0000"/>
    <numFmt numFmtId="217" formatCode="0.00000"/>
    <numFmt numFmtId="218" formatCode="_(* #,##0_);_(* \(#,##0\);_(* &quot;-&quot;??_);_(@_)"/>
    <numFmt numFmtId="219" formatCode="[$-409]dddd\,\ mmmm\ dd\,\ yyyy"/>
    <numFmt numFmtId="220" formatCode="[$-409]h:mm:ss\ AM/PM"/>
    <numFmt numFmtId="221" formatCode="_-* #,##0.000_-;\-* #,##0.000_-;_-* &quot;-&quot;??_-;_-@_-"/>
    <numFmt numFmtId="222" formatCode="_-* #,##0.0000_-;\-* #,##0.0000_-;_-* &quot;-&quot;??_-;_-@_-"/>
  </numFmts>
  <fonts count="8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ngsana New"/>
      <family val="1"/>
    </font>
    <font>
      <b/>
      <i/>
      <sz val="11"/>
      <name val="Angsana New"/>
      <family val="1"/>
    </font>
    <font>
      <i/>
      <sz val="14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60"/>
      <name val="Angsana New"/>
      <family val="1"/>
    </font>
    <font>
      <b/>
      <sz val="13"/>
      <color indexed="10"/>
      <name val="Angsana New"/>
      <family val="1"/>
    </font>
    <font>
      <b/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sz val="14"/>
      <color theme="1"/>
      <name val="Angsana New"/>
      <family val="1"/>
    </font>
    <font>
      <b/>
      <sz val="13"/>
      <color rgb="FFC00000"/>
      <name val="Angsana New"/>
      <family val="1"/>
    </font>
    <font>
      <b/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2"/>
      <color theme="1"/>
      <name val="Angsana New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1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" fontId="7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49" fontId="74" fillId="0" borderId="10" xfId="39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74" fillId="0" borderId="11" xfId="39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73" fillId="0" borderId="11" xfId="0" applyFont="1" applyBorder="1" applyAlignment="1">
      <alignment horizontal="center"/>
    </xf>
    <xf numFmtId="1" fontId="73" fillId="0" borderId="11" xfId="0" applyNumberFormat="1" applyFont="1" applyBorder="1" applyAlignment="1">
      <alignment horizontal="center" vertical="center"/>
    </xf>
    <xf numFmtId="1" fontId="74" fillId="0" borderId="11" xfId="0" applyNumberFormat="1" applyFont="1" applyBorder="1" applyAlignment="1">
      <alignment horizontal="center" vertical="center"/>
    </xf>
    <xf numFmtId="204" fontId="74" fillId="0" borderId="11" xfId="39" applyNumberFormat="1" applyFont="1" applyBorder="1" applyAlignment="1">
      <alignment horizontal="center"/>
    </xf>
    <xf numFmtId="204" fontId="7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04" fontId="73" fillId="0" borderId="11" xfId="39" applyNumberFormat="1" applyFont="1" applyBorder="1" applyAlignment="1">
      <alignment horizontal="center"/>
    </xf>
    <xf numFmtId="204" fontId="7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204" fontId="73" fillId="0" borderId="11" xfId="39" applyNumberFormat="1" applyFont="1" applyBorder="1" applyAlignment="1">
      <alignment/>
    </xf>
    <xf numFmtId="204" fontId="74" fillId="0" borderId="11" xfId="39" applyNumberFormat="1" applyFont="1" applyBorder="1" applyAlignment="1">
      <alignment horizontal="center" vertical="center" wrapText="1"/>
    </xf>
    <xf numFmtId="204" fontId="74" fillId="0" borderId="11" xfId="39" applyNumberFormat="1" applyFont="1" applyBorder="1" applyAlignment="1">
      <alignment horizontal="center" vertical="center"/>
    </xf>
    <xf numFmtId="0" fontId="73" fillId="0" borderId="12" xfId="0" applyFont="1" applyBorder="1" applyAlignment="1">
      <alignment/>
    </xf>
    <xf numFmtId="204" fontId="73" fillId="0" borderId="12" xfId="39" applyNumberFormat="1" applyFont="1" applyBorder="1" applyAlignment="1">
      <alignment/>
    </xf>
    <xf numFmtId="204" fontId="73" fillId="0" borderId="12" xfId="39" applyNumberFormat="1" applyFont="1" applyBorder="1" applyAlignment="1">
      <alignment horizontal="center"/>
    </xf>
    <xf numFmtId="203" fontId="7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73" fillId="0" borderId="0" xfId="0" applyFont="1" applyAlignment="1">
      <alignment/>
    </xf>
    <xf numFmtId="1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04" fontId="7" fillId="0" borderId="11" xfId="39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" fontId="71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04" fontId="7" fillId="0" borderId="13" xfId="39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04" fontId="7" fillId="0" borderId="12" xfId="39" applyNumberFormat="1" applyFont="1" applyBorder="1" applyAlignment="1">
      <alignment horizontal="center"/>
    </xf>
    <xf numFmtId="0" fontId="70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04" fontId="6" fillId="33" borderId="11" xfId="39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7" fillId="33" borderId="11" xfId="39" applyNumberFormat="1" applyFont="1" applyFill="1" applyBorder="1" applyAlignment="1">
      <alignment horizontal="center"/>
    </xf>
    <xf numFmtId="204" fontId="7" fillId="33" borderId="12" xfId="39" applyNumberFormat="1" applyFont="1" applyFill="1" applyBorder="1" applyAlignment="1">
      <alignment horizontal="center"/>
    </xf>
    <xf numFmtId="204" fontId="7" fillId="33" borderId="13" xfId="39" applyNumberFormat="1" applyFont="1" applyFill="1" applyBorder="1" applyAlignment="1">
      <alignment horizontal="center"/>
    </xf>
    <xf numFmtId="204" fontId="12" fillId="33" borderId="12" xfId="39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204" fontId="6" fillId="0" borderId="13" xfId="39" applyNumberFormat="1" applyFont="1" applyBorder="1" applyAlignment="1">
      <alignment/>
    </xf>
    <xf numFmtId="204" fontId="6" fillId="0" borderId="11" xfId="39" applyNumberFormat="1" applyFont="1" applyBorder="1" applyAlignment="1">
      <alignment/>
    </xf>
    <xf numFmtId="204" fontId="6" fillId="0" borderId="11" xfId="39" applyNumberFormat="1" applyFont="1" applyBorder="1" applyAlignment="1">
      <alignment horizontal="center"/>
    </xf>
    <xf numFmtId="204" fontId="6" fillId="0" borderId="12" xfId="39" applyNumberFormat="1" applyFont="1" applyBorder="1" applyAlignment="1">
      <alignment horizontal="center"/>
    </xf>
    <xf numFmtId="204" fontId="6" fillId="0" borderId="13" xfId="39" applyNumberFormat="1" applyFont="1" applyBorder="1" applyAlignment="1">
      <alignment horizontal="center"/>
    </xf>
    <xf numFmtId="204" fontId="5" fillId="0" borderId="12" xfId="39" applyNumberFormat="1" applyFont="1" applyBorder="1" applyAlignment="1">
      <alignment/>
    </xf>
    <xf numFmtId="204" fontId="5" fillId="0" borderId="12" xfId="39" applyNumberFormat="1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4" fontId="7" fillId="33" borderId="14" xfId="39" applyNumberFormat="1" applyFont="1" applyFill="1" applyBorder="1" applyAlignment="1">
      <alignment horizontal="center"/>
    </xf>
    <xf numFmtId="43" fontId="6" fillId="0" borderId="13" xfId="39" applyFont="1" applyBorder="1" applyAlignment="1">
      <alignment horizontal="center"/>
    </xf>
    <xf numFmtId="204" fontId="6" fillId="0" borderId="11" xfId="39" applyNumberFormat="1" applyFont="1" applyBorder="1" applyAlignment="1">
      <alignment horizontal="right"/>
    </xf>
    <xf numFmtId="20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39" applyNumberFormat="1" applyFont="1" applyBorder="1" applyAlignment="1">
      <alignment horizontal="center"/>
    </xf>
    <xf numFmtId="0" fontId="6" fillId="0" borderId="13" xfId="39" applyNumberFormat="1" applyFont="1" applyBorder="1" applyAlignment="1">
      <alignment horizontal="center"/>
    </xf>
    <xf numFmtId="204" fontId="76" fillId="0" borderId="12" xfId="39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04" fontId="6" fillId="0" borderId="10" xfId="3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204" fontId="5" fillId="0" borderId="11" xfId="39" applyNumberFormat="1" applyFont="1" applyBorder="1" applyAlignment="1">
      <alignment/>
    </xf>
    <xf numFmtId="204" fontId="6" fillId="0" borderId="14" xfId="39" applyNumberFormat="1" applyFont="1" applyBorder="1" applyAlignment="1">
      <alignment/>
    </xf>
    <xf numFmtId="204" fontId="18" fillId="0" borderId="11" xfId="39" applyNumberFormat="1" applyFont="1" applyBorder="1" applyAlignment="1">
      <alignment horizontal="center"/>
    </xf>
    <xf numFmtId="204" fontId="77" fillId="0" borderId="14" xfId="39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0" fillId="0" borderId="0" xfId="39" applyNumberFormat="1" applyFont="1" applyAlignment="1">
      <alignment/>
    </xf>
    <xf numFmtId="204" fontId="78" fillId="0" borderId="0" xfId="39" applyNumberFormat="1" applyFont="1" applyAlignment="1">
      <alignment/>
    </xf>
    <xf numFmtId="204" fontId="79" fillId="0" borderId="12" xfId="39" applyNumberFormat="1" applyFont="1" applyBorder="1" applyAlignment="1">
      <alignment/>
    </xf>
    <xf numFmtId="204" fontId="7" fillId="0" borderId="10" xfId="39" applyNumberFormat="1" applyFont="1" applyBorder="1" applyAlignment="1">
      <alignment horizontal="center"/>
    </xf>
    <xf numFmtId="43" fontId="4" fillId="0" borderId="13" xfId="39" applyFont="1" applyBorder="1" applyAlignment="1">
      <alignment horizontal="center"/>
    </xf>
    <xf numFmtId="43" fontId="4" fillId="0" borderId="11" xfId="39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39" applyFont="1" applyBorder="1" applyAlignment="1">
      <alignment/>
    </xf>
    <xf numFmtId="204" fontId="17" fillId="0" borderId="20" xfId="39" applyNumberFormat="1" applyFont="1" applyBorder="1" applyAlignment="1">
      <alignment/>
    </xf>
    <xf numFmtId="0" fontId="10" fillId="34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04" fontId="6" fillId="0" borderId="0" xfId="39" applyNumberFormat="1" applyFont="1" applyBorder="1" applyAlignment="1">
      <alignment horizontal="center"/>
    </xf>
    <xf numFmtId="204" fontId="17" fillId="0" borderId="0" xfId="39" applyNumberFormat="1" applyFont="1" applyBorder="1" applyAlignment="1">
      <alignment/>
    </xf>
    <xf numFmtId="204" fontId="17" fillId="34" borderId="0" xfId="39" applyNumberFormat="1" applyFont="1" applyFill="1" applyBorder="1" applyAlignment="1">
      <alignment/>
    </xf>
    <xf numFmtId="204" fontId="78" fillId="34" borderId="0" xfId="39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43" fontId="4" fillId="0" borderId="20" xfId="39" applyFont="1" applyBorder="1" applyAlignment="1">
      <alignment horizontal="center"/>
    </xf>
    <xf numFmtId="204" fontId="4" fillId="0" borderId="20" xfId="39" applyNumberFormat="1" applyFont="1" applyBorder="1" applyAlignment="1">
      <alignment horizontal="center"/>
    </xf>
    <xf numFmtId="0" fontId="6" fillId="34" borderId="2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203" fontId="17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208" fontId="3" fillId="33" borderId="10" xfId="0" applyNumberFormat="1" applyFont="1" applyFill="1" applyBorder="1" applyAlignment="1">
      <alignment/>
    </xf>
    <xf numFmtId="204" fontId="3" fillId="33" borderId="10" xfId="39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04" fontId="3" fillId="0" borderId="10" xfId="3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39" applyNumberFormat="1" applyFont="1" applyBorder="1" applyAlignment="1">
      <alignment horizontal="center"/>
    </xf>
    <xf numFmtId="203" fontId="3" fillId="0" borderId="10" xfId="39" applyNumberFormat="1" applyFont="1" applyBorder="1" applyAlignment="1">
      <alignment horizontal="center"/>
    </xf>
    <xf numFmtId="204" fontId="3" fillId="0" borderId="10" xfId="39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208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39" applyNumberFormat="1" applyFont="1" applyBorder="1" applyAlignment="1">
      <alignment horizontal="center"/>
    </xf>
    <xf numFmtId="203" fontId="3" fillId="0" borderId="21" xfId="39" applyNumberFormat="1" applyFont="1" applyBorder="1" applyAlignment="1">
      <alignment horizontal="center"/>
    </xf>
    <xf numFmtId="204" fontId="3" fillId="0" borderId="21" xfId="39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08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204" fontId="3" fillId="0" borderId="13" xfId="39" applyNumberFormat="1" applyFont="1" applyBorder="1" applyAlignment="1">
      <alignment/>
    </xf>
    <xf numFmtId="0" fontId="3" fillId="0" borderId="13" xfId="39" applyNumberFormat="1" applyFont="1" applyBorder="1" applyAlignment="1">
      <alignment horizontal="center"/>
    </xf>
    <xf numFmtId="203" fontId="3" fillId="0" borderId="13" xfId="39" applyNumberFormat="1" applyFont="1" applyBorder="1" applyAlignment="1">
      <alignment horizontal="center"/>
    </xf>
    <xf numFmtId="204" fontId="3" fillId="0" borderId="13" xfId="39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08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39" applyNumberFormat="1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03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203" fontId="3" fillId="0" borderId="18" xfId="0" applyNumberFormat="1" applyFont="1" applyBorder="1" applyAlignment="1">
      <alignment horizontal="center"/>
    </xf>
    <xf numFmtId="204" fontId="3" fillId="0" borderId="14" xfId="39" applyNumberFormat="1" applyFont="1" applyBorder="1" applyAlignment="1">
      <alignment/>
    </xf>
    <xf numFmtId="203" fontId="3" fillId="0" borderId="14" xfId="39" applyNumberFormat="1" applyFont="1" applyBorder="1" applyAlignment="1">
      <alignment horizontal="center"/>
    </xf>
    <xf numFmtId="204" fontId="3" fillId="0" borderId="18" xfId="39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39" applyNumberFormat="1" applyFont="1" applyBorder="1" applyAlignment="1">
      <alignment horizontal="center"/>
    </xf>
    <xf numFmtId="204" fontId="3" fillId="0" borderId="12" xfId="39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8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204" fontId="3" fillId="0" borderId="11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39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204" fontId="3" fillId="0" borderId="11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 horizontal="center"/>
    </xf>
    <xf numFmtId="43" fontId="3" fillId="0" borderId="13" xfId="39" applyNumberFormat="1" applyFont="1" applyBorder="1" applyAlignment="1">
      <alignment horizontal="center"/>
    </xf>
    <xf numFmtId="203" fontId="3" fillId="0" borderId="11" xfId="39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08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03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08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0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208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208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03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4" fontId="3" fillId="0" borderId="2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08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20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3" fontId="3" fillId="0" borderId="35" xfId="39" applyNumberFormat="1" applyFont="1" applyBorder="1" applyAlignment="1">
      <alignment/>
    </xf>
    <xf numFmtId="203" fontId="3" fillId="0" borderId="32" xfId="0" applyNumberFormat="1" applyFont="1" applyBorder="1" applyAlignment="1">
      <alignment horizontal="center"/>
    </xf>
    <xf numFmtId="204" fontId="3" fillId="0" borderId="31" xfId="39" applyNumberFormat="1" applyFont="1" applyBorder="1" applyAlignment="1">
      <alignment/>
    </xf>
    <xf numFmtId="43" fontId="3" fillId="0" borderId="35" xfId="39" applyFont="1" applyBorder="1" applyAlignment="1">
      <alignment/>
    </xf>
    <xf numFmtId="204" fontId="3" fillId="0" borderId="36" xfId="0" applyNumberFormat="1" applyFont="1" applyBorder="1" applyAlignment="1">
      <alignment horizontal="center"/>
    </xf>
    <xf numFmtId="203" fontId="3" fillId="0" borderId="31" xfId="39" applyNumberFormat="1" applyFont="1" applyBorder="1" applyAlignment="1">
      <alignment/>
    </xf>
    <xf numFmtId="203" fontId="3" fillId="0" borderId="27" xfId="39" applyNumberFormat="1" applyFont="1" applyBorder="1" applyAlignment="1">
      <alignment/>
    </xf>
    <xf numFmtId="204" fontId="3" fillId="0" borderId="35" xfId="39" applyNumberFormat="1" applyFont="1" applyBorder="1" applyAlignment="1">
      <alignment/>
    </xf>
    <xf numFmtId="204" fontId="3" fillId="0" borderId="3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43" fontId="3" fillId="0" borderId="36" xfId="0" applyNumberFormat="1" applyFont="1" applyBorder="1" applyAlignment="1">
      <alignment horizontal="center"/>
    </xf>
    <xf numFmtId="204" fontId="3" fillId="0" borderId="27" xfId="39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43" fontId="3" fillId="0" borderId="3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208" fontId="3" fillId="33" borderId="21" xfId="0" applyNumberFormat="1" applyFont="1" applyFill="1" applyBorder="1" applyAlignment="1">
      <alignment/>
    </xf>
    <xf numFmtId="204" fontId="3" fillId="33" borderId="21" xfId="39" applyNumberFormat="1" applyFont="1" applyFill="1" applyBorder="1" applyAlignment="1">
      <alignment/>
    </xf>
    <xf numFmtId="204" fontId="3" fillId="0" borderId="21" xfId="39" applyNumberFormat="1" applyFont="1" applyBorder="1" applyAlignment="1">
      <alignment/>
    </xf>
    <xf numFmtId="203" fontId="3" fillId="0" borderId="29" xfId="39" applyNumberFormat="1" applyFont="1" applyBorder="1" applyAlignment="1">
      <alignment/>
    </xf>
    <xf numFmtId="20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203" fontId="3" fillId="0" borderId="33" xfId="39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70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49" fontId="6" fillId="0" borderId="11" xfId="39" applyNumberFormat="1" applyFont="1" applyBorder="1" applyAlignment="1">
      <alignment/>
    </xf>
    <xf numFmtId="49" fontId="6" fillId="0" borderId="13" xfId="39" applyNumberFormat="1" applyFont="1" applyBorder="1" applyAlignment="1">
      <alignment/>
    </xf>
    <xf numFmtId="43" fontId="70" fillId="0" borderId="0" xfId="39" applyNumberFormat="1" applyFont="1" applyAlignment="1">
      <alignment/>
    </xf>
    <xf numFmtId="43" fontId="72" fillId="0" borderId="0" xfId="39" applyNumberFormat="1" applyFont="1" applyAlignment="1">
      <alignment/>
    </xf>
    <xf numFmtId="43" fontId="6" fillId="0" borderId="13" xfId="39" applyNumberFormat="1" applyFont="1" applyBorder="1" applyAlignment="1">
      <alignment horizontal="center"/>
    </xf>
    <xf numFmtId="43" fontId="6" fillId="0" borderId="11" xfId="39" applyNumberFormat="1" applyFont="1" applyBorder="1" applyAlignment="1">
      <alignment horizontal="center"/>
    </xf>
    <xf numFmtId="43" fontId="5" fillId="0" borderId="10" xfId="39" applyNumberFormat="1" applyFont="1" applyBorder="1" applyAlignment="1">
      <alignment horizontal="center"/>
    </xf>
    <xf numFmtId="43" fontId="10" fillId="0" borderId="0" xfId="39" applyNumberFormat="1" applyFont="1" applyAlignment="1">
      <alignment/>
    </xf>
    <xf numFmtId="204" fontId="5" fillId="0" borderId="13" xfId="39" applyNumberFormat="1" applyFont="1" applyBorder="1" applyAlignment="1">
      <alignment/>
    </xf>
    <xf numFmtId="2" fontId="70" fillId="0" borderId="0" xfId="39" applyNumberFormat="1" applyFont="1" applyAlignment="1">
      <alignment/>
    </xf>
    <xf numFmtId="2" fontId="72" fillId="0" borderId="0" xfId="39" applyNumberFormat="1" applyFont="1" applyAlignment="1">
      <alignment/>
    </xf>
    <xf numFmtId="2" fontId="6" fillId="33" borderId="11" xfId="39" applyNumberFormat="1" applyFont="1" applyFill="1" applyBorder="1" applyAlignment="1">
      <alignment/>
    </xf>
    <xf numFmtId="2" fontId="10" fillId="0" borderId="0" xfId="39" applyNumberFormat="1" applyFont="1" applyAlignment="1">
      <alignment/>
    </xf>
    <xf numFmtId="49" fontId="5" fillId="0" borderId="11" xfId="39" applyNumberFormat="1" applyFont="1" applyBorder="1" applyAlignment="1">
      <alignment/>
    </xf>
    <xf numFmtId="49" fontId="5" fillId="0" borderId="13" xfId="39" applyNumberFormat="1" applyFont="1" applyBorder="1" applyAlignment="1">
      <alignment/>
    </xf>
    <xf numFmtId="2" fontId="75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2" fontId="5" fillId="0" borderId="11" xfId="39" applyNumberFormat="1" applyFont="1" applyBorder="1" applyAlignment="1">
      <alignment/>
    </xf>
    <xf numFmtId="2" fontId="6" fillId="0" borderId="13" xfId="39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6" fillId="0" borderId="13" xfId="39" applyFont="1" applyBorder="1" applyAlignment="1">
      <alignment/>
    </xf>
    <xf numFmtId="43" fontId="5" fillId="0" borderId="11" xfId="39" applyFont="1" applyBorder="1" applyAlignment="1">
      <alignment/>
    </xf>
    <xf numFmtId="43" fontId="75" fillId="0" borderId="0" xfId="39" applyFont="1" applyAlignment="1">
      <alignment/>
    </xf>
    <xf numFmtId="43" fontId="71" fillId="0" borderId="0" xfId="39" applyFont="1" applyAlignment="1">
      <alignment/>
    </xf>
    <xf numFmtId="43" fontId="5" fillId="0" borderId="0" xfId="39" applyFont="1" applyAlignment="1">
      <alignment/>
    </xf>
    <xf numFmtId="43" fontId="5" fillId="0" borderId="13" xfId="39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4" fillId="4" borderId="15" xfId="0" applyFont="1" applyFill="1" applyBorder="1" applyAlignment="1">
      <alignment horizontal="center" vertical="center" wrapText="1"/>
    </xf>
    <xf numFmtId="0" fontId="74" fillId="4" borderId="18" xfId="0" applyFont="1" applyFill="1" applyBorder="1" applyAlignment="1">
      <alignment horizontal="center" vertical="center" wrapText="1"/>
    </xf>
    <xf numFmtId="0" fontId="74" fillId="4" borderId="2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80" fillId="12" borderId="15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3" fontId="5" fillId="0" borderId="13" xfId="39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9" applyNumberFormat="1" applyFont="1" applyBorder="1" applyAlignment="1">
      <alignment horizontal="center"/>
    </xf>
    <xf numFmtId="204" fontId="78" fillId="0" borderId="13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6" fillId="0" borderId="10" xfId="39" applyNumberFormat="1" applyFont="1" applyBorder="1" applyAlignment="1">
      <alignment horizontal="center"/>
    </xf>
    <xf numFmtId="0" fontId="78" fillId="33" borderId="10" xfId="0" applyFont="1" applyFill="1" applyBorder="1" applyAlignment="1">
      <alignment/>
    </xf>
    <xf numFmtId="49" fontId="78" fillId="33" borderId="10" xfId="0" applyNumberFormat="1" applyFont="1" applyFill="1" applyBorder="1" applyAlignment="1">
      <alignment/>
    </xf>
    <xf numFmtId="2" fontId="77" fillId="0" borderId="10" xfId="39" applyNumberFormat="1" applyFont="1" applyBorder="1" applyAlignment="1">
      <alignment horizontal="center"/>
    </xf>
    <xf numFmtId="204" fontId="77" fillId="33" borderId="10" xfId="39" applyNumberFormat="1" applyFont="1" applyFill="1" applyBorder="1" applyAlignment="1">
      <alignment horizontal="center"/>
    </xf>
    <xf numFmtId="204" fontId="77" fillId="0" borderId="10" xfId="39" applyNumberFormat="1" applyFont="1" applyBorder="1" applyAlignment="1">
      <alignment horizontal="center"/>
    </xf>
    <xf numFmtId="204" fontId="6" fillId="0" borderId="10" xfId="39" applyNumberFormat="1" applyFont="1" applyBorder="1" applyAlignment="1">
      <alignment horizontal="center"/>
    </xf>
    <xf numFmtId="49" fontId="6" fillId="0" borderId="10" xfId="39" applyNumberFormat="1" applyFont="1" applyBorder="1" applyAlignment="1">
      <alignment/>
    </xf>
    <xf numFmtId="204" fontId="5" fillId="0" borderId="10" xfId="39" applyNumberFormat="1" applyFont="1" applyBorder="1" applyAlignment="1">
      <alignment/>
    </xf>
    <xf numFmtId="49" fontId="5" fillId="0" borderId="10" xfId="39" applyNumberFormat="1" applyFont="1" applyBorder="1" applyAlignment="1">
      <alignment/>
    </xf>
    <xf numFmtId="43" fontId="5" fillId="0" borderId="10" xfId="39" applyFont="1" applyBorder="1" applyAlignment="1">
      <alignment/>
    </xf>
    <xf numFmtId="2" fontId="6" fillId="0" borderId="10" xfId="39" applyNumberFormat="1" applyFont="1" applyBorder="1" applyAlignment="1">
      <alignment/>
    </xf>
    <xf numFmtId="43" fontId="6" fillId="0" borderId="10" xfId="39" applyFont="1" applyBorder="1" applyAlignment="1">
      <alignment/>
    </xf>
    <xf numFmtId="204" fontId="78" fillId="0" borderId="10" xfId="0" applyNumberFormat="1" applyFont="1" applyBorder="1" applyAlignment="1">
      <alignment/>
    </xf>
    <xf numFmtId="2" fontId="6" fillId="0" borderId="0" xfId="39" applyNumberFormat="1" applyFont="1" applyBorder="1" applyAlignment="1">
      <alignment/>
    </xf>
    <xf numFmtId="43" fontId="6" fillId="0" borderId="12" xfId="39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2" fontId="6" fillId="0" borderId="26" xfId="39" applyNumberFormat="1" applyFont="1" applyBorder="1" applyAlignment="1">
      <alignment/>
    </xf>
    <xf numFmtId="204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/>
    </xf>
    <xf numFmtId="204" fontId="6" fillId="0" borderId="12" xfId="39" applyNumberFormat="1" applyFont="1" applyBorder="1" applyAlignment="1">
      <alignment/>
    </xf>
    <xf numFmtId="43" fontId="6" fillId="0" borderId="21" xfId="39" applyFont="1" applyBorder="1" applyAlignment="1">
      <alignment/>
    </xf>
    <xf numFmtId="2" fontId="6" fillId="0" borderId="21" xfId="39" applyNumberFormat="1" applyFont="1" applyBorder="1" applyAlignment="1">
      <alignment/>
    </xf>
    <xf numFmtId="204" fontId="6" fillId="0" borderId="21" xfId="39" applyNumberFormat="1" applyFont="1" applyBorder="1" applyAlignment="1">
      <alignment horizontal="center"/>
    </xf>
    <xf numFmtId="43" fontId="4" fillId="0" borderId="21" xfId="39" applyFont="1" applyBorder="1" applyAlignment="1">
      <alignment horizontal="center"/>
    </xf>
    <xf numFmtId="0" fontId="78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204" fontId="6" fillId="0" borderId="18" xfId="39" applyNumberFormat="1" applyFont="1" applyBorder="1" applyAlignment="1">
      <alignment horizontal="center"/>
    </xf>
    <xf numFmtId="43" fontId="4" fillId="0" borderId="18" xfId="39" applyFont="1" applyBorder="1" applyAlignment="1">
      <alignment horizontal="center"/>
    </xf>
    <xf numFmtId="43" fontId="5" fillId="0" borderId="13" xfId="39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43" fontId="6" fillId="0" borderId="10" xfId="39" applyNumberFormat="1" applyFont="1" applyBorder="1" applyAlignment="1">
      <alignment horizontal="center"/>
    </xf>
    <xf numFmtId="1" fontId="77" fillId="0" borderId="10" xfId="0" applyNumberFormat="1" applyFont="1" applyBorder="1" applyAlignment="1">
      <alignment horizontal="right" vertical="center"/>
    </xf>
    <xf numFmtId="49" fontId="77" fillId="0" borderId="10" xfId="0" applyNumberFormat="1" applyFont="1" applyBorder="1" applyAlignment="1">
      <alignment horizontal="right" vertical="center"/>
    </xf>
    <xf numFmtId="43" fontId="4" fillId="0" borderId="10" xfId="39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3" fontId="6" fillId="0" borderId="21" xfId="39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204" fontId="7" fillId="33" borderId="21" xfId="39" applyNumberFormat="1" applyFont="1" applyFill="1" applyBorder="1" applyAlignment="1">
      <alignment horizontal="center"/>
    </xf>
    <xf numFmtId="204" fontId="6" fillId="0" borderId="21" xfId="39" applyNumberFormat="1" applyFont="1" applyBorder="1" applyAlignment="1">
      <alignment/>
    </xf>
    <xf numFmtId="204" fontId="5" fillId="0" borderId="21" xfId="39" applyNumberFormat="1" applyFont="1" applyBorder="1" applyAlignment="1">
      <alignment/>
    </xf>
    <xf numFmtId="0" fontId="78" fillId="0" borderId="21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3" fontId="6" fillId="0" borderId="18" xfId="39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18" xfId="39" applyNumberFormat="1" applyFont="1" applyBorder="1" applyAlignment="1">
      <alignment horizontal="center"/>
    </xf>
    <xf numFmtId="204" fontId="7" fillId="33" borderId="18" xfId="39" applyNumberFormat="1" applyFont="1" applyFill="1" applyBorder="1" applyAlignment="1">
      <alignment horizontal="center"/>
    </xf>
    <xf numFmtId="204" fontId="7" fillId="0" borderId="18" xfId="39" applyNumberFormat="1" applyFont="1" applyBorder="1" applyAlignment="1">
      <alignment horizontal="center"/>
    </xf>
    <xf numFmtId="49" fontId="6" fillId="0" borderId="18" xfId="39" applyNumberFormat="1" applyFont="1" applyBorder="1" applyAlignment="1">
      <alignment/>
    </xf>
    <xf numFmtId="204" fontId="6" fillId="0" borderId="18" xfId="39" applyNumberFormat="1" applyFont="1" applyBorder="1" applyAlignment="1">
      <alignment/>
    </xf>
    <xf numFmtId="204" fontId="5" fillId="0" borderId="18" xfId="39" applyNumberFormat="1" applyFont="1" applyBorder="1" applyAlignment="1">
      <alignment/>
    </xf>
    <xf numFmtId="49" fontId="6" fillId="0" borderId="18" xfId="39" applyNumberFormat="1" applyFont="1" applyBorder="1" applyAlignment="1">
      <alignment horizontal="center"/>
    </xf>
    <xf numFmtId="43" fontId="6" fillId="0" borderId="18" xfId="39" applyFont="1" applyBorder="1" applyAlignment="1">
      <alignment horizontal="center"/>
    </xf>
    <xf numFmtId="2" fontId="6" fillId="0" borderId="18" xfId="39" applyNumberFormat="1" applyFont="1" applyBorder="1" applyAlignment="1">
      <alignment horizontal="center"/>
    </xf>
    <xf numFmtId="0" fontId="78" fillId="0" borderId="18" xfId="0" applyFont="1" applyBorder="1" applyAlignment="1">
      <alignment/>
    </xf>
    <xf numFmtId="43" fontId="6" fillId="33" borderId="13" xfId="39" applyFont="1" applyFill="1" applyBorder="1" applyAlignment="1">
      <alignment/>
    </xf>
    <xf numFmtId="49" fontId="6" fillId="0" borderId="10" xfId="39" applyNumberFormat="1" applyFont="1" applyBorder="1" applyAlignment="1">
      <alignment horizontal="center"/>
    </xf>
    <xf numFmtId="43" fontId="6" fillId="0" borderId="10" xfId="39" applyFont="1" applyBorder="1" applyAlignment="1">
      <alignment horizontal="center"/>
    </xf>
    <xf numFmtId="2" fontId="6" fillId="0" borderId="10" xfId="39" applyNumberFormat="1" applyFont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21" xfId="39" applyNumberFormat="1" applyFont="1" applyBorder="1" applyAlignment="1">
      <alignment horizontal="center"/>
    </xf>
    <xf numFmtId="49" fontId="6" fillId="0" borderId="21" xfId="39" applyNumberFormat="1" applyFont="1" applyBorder="1" applyAlignment="1">
      <alignment horizontal="center"/>
    </xf>
    <xf numFmtId="43" fontId="6" fillId="0" borderId="21" xfId="39" applyFont="1" applyBorder="1" applyAlignment="1">
      <alignment horizontal="center"/>
    </xf>
    <xf numFmtId="2" fontId="6" fillId="0" borderId="21" xfId="39" applyNumberFormat="1" applyFont="1" applyBorder="1" applyAlignment="1">
      <alignment horizontal="center"/>
    </xf>
    <xf numFmtId="43" fontId="6" fillId="0" borderId="18" xfId="39" applyFont="1" applyBorder="1" applyAlignment="1">
      <alignment/>
    </xf>
    <xf numFmtId="2" fontId="6" fillId="0" borderId="18" xfId="39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3" fontId="6" fillId="0" borderId="15" xfId="39" applyNumberFormat="1" applyFont="1" applyBorder="1" applyAlignment="1">
      <alignment horizontal="center"/>
    </xf>
    <xf numFmtId="1" fontId="77" fillId="0" borderId="15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2" fontId="77" fillId="0" borderId="15" xfId="39" applyNumberFormat="1" applyFont="1" applyBorder="1" applyAlignment="1">
      <alignment horizontal="center"/>
    </xf>
    <xf numFmtId="204" fontId="77" fillId="33" borderId="15" xfId="39" applyNumberFormat="1" applyFont="1" applyFill="1" applyBorder="1" applyAlignment="1">
      <alignment horizontal="center"/>
    </xf>
    <xf numFmtId="204" fontId="6" fillId="0" borderId="15" xfId="39" applyNumberFormat="1" applyFont="1" applyBorder="1" applyAlignment="1">
      <alignment horizontal="center"/>
    </xf>
    <xf numFmtId="49" fontId="6" fillId="0" borderId="15" xfId="39" applyNumberFormat="1" applyFont="1" applyBorder="1" applyAlignment="1">
      <alignment/>
    </xf>
    <xf numFmtId="204" fontId="6" fillId="0" borderId="15" xfId="39" applyNumberFormat="1" applyFont="1" applyBorder="1" applyAlignment="1">
      <alignment/>
    </xf>
    <xf numFmtId="204" fontId="5" fillId="0" borderId="15" xfId="39" applyNumberFormat="1" applyFont="1" applyBorder="1" applyAlignment="1">
      <alignment/>
    </xf>
    <xf numFmtId="49" fontId="6" fillId="0" borderId="15" xfId="39" applyNumberFormat="1" applyFont="1" applyBorder="1" applyAlignment="1">
      <alignment horizontal="center"/>
    </xf>
    <xf numFmtId="43" fontId="4" fillId="0" borderId="15" xfId="39" applyFont="1" applyBorder="1" applyAlignment="1">
      <alignment horizontal="center"/>
    </xf>
    <xf numFmtId="0" fontId="78" fillId="0" borderId="15" xfId="0" applyFont="1" applyBorder="1" applyAlignment="1">
      <alignment/>
    </xf>
    <xf numFmtId="0" fontId="74" fillId="4" borderId="18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43" fontId="6" fillId="0" borderId="15" xfId="39" applyFont="1" applyBorder="1" applyAlignment="1">
      <alignment/>
    </xf>
    <xf numFmtId="2" fontId="6" fillId="0" borderId="15" xfId="39" applyNumberFormat="1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04" fontId="74" fillId="0" borderId="18" xfId="39" applyNumberFormat="1" applyFont="1" applyBorder="1" applyAlignment="1">
      <alignment horizontal="center"/>
    </xf>
    <xf numFmtId="204" fontId="77" fillId="0" borderId="15" xfId="39" applyNumberFormat="1" applyFont="1" applyBorder="1" applyAlignment="1">
      <alignment horizontal="center"/>
    </xf>
    <xf numFmtId="2" fontId="74" fillId="0" borderId="18" xfId="39" applyNumberFormat="1" applyFont="1" applyBorder="1" applyAlignment="1">
      <alignment horizontal="center"/>
    </xf>
    <xf numFmtId="204" fontId="74" fillId="33" borderId="18" xfId="39" applyNumberFormat="1" applyFont="1" applyFill="1" applyBorder="1" applyAlignment="1">
      <alignment horizontal="center"/>
    </xf>
    <xf numFmtId="204" fontId="7" fillId="0" borderId="15" xfId="39" applyNumberFormat="1" applyFont="1" applyBorder="1" applyAlignment="1">
      <alignment horizontal="center"/>
    </xf>
    <xf numFmtId="1" fontId="77" fillId="0" borderId="18" xfId="0" applyNumberFormat="1" applyFont="1" applyBorder="1" applyAlignment="1">
      <alignment horizontal="center" vertical="center"/>
    </xf>
    <xf numFmtId="49" fontId="77" fillId="0" borderId="18" xfId="0" applyNumberFormat="1" applyFont="1" applyBorder="1" applyAlignment="1">
      <alignment horizontal="center" vertical="center"/>
    </xf>
    <xf numFmtId="2" fontId="77" fillId="0" borderId="18" xfId="39" applyNumberFormat="1" applyFont="1" applyBorder="1" applyAlignment="1">
      <alignment horizontal="center"/>
    </xf>
    <xf numFmtId="204" fontId="77" fillId="33" borderId="18" xfId="39" applyNumberFormat="1" applyFont="1" applyFill="1" applyBorder="1" applyAlignment="1">
      <alignment horizontal="center"/>
    </xf>
    <xf numFmtId="1" fontId="77" fillId="33" borderId="15" xfId="0" applyNumberFormat="1" applyFont="1" applyFill="1" applyBorder="1" applyAlignment="1">
      <alignment horizontal="center" vertical="center"/>
    </xf>
    <xf numFmtId="49" fontId="77" fillId="33" borderId="15" xfId="0" applyNumberFormat="1" applyFont="1" applyFill="1" applyBorder="1" applyAlignment="1">
      <alignment horizontal="center" vertical="center"/>
    </xf>
    <xf numFmtId="2" fontId="77" fillId="33" borderId="15" xfId="39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1" fontId="7" fillId="33" borderId="18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2" fontId="7" fillId="33" borderId="18" xfId="39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43" fontId="6" fillId="33" borderId="18" xfId="39" applyFont="1" applyFill="1" applyBorder="1" applyAlignment="1">
      <alignment/>
    </xf>
    <xf numFmtId="2" fontId="74" fillId="0" borderId="21" xfId="39" applyNumberFormat="1" applyFont="1" applyBorder="1" applyAlignment="1">
      <alignment horizontal="center"/>
    </xf>
    <xf numFmtId="204" fontId="74" fillId="33" borderId="21" xfId="39" applyNumberFormat="1" applyFont="1" applyFill="1" applyBorder="1" applyAlignment="1">
      <alignment horizontal="center"/>
    </xf>
    <xf numFmtId="204" fontId="74" fillId="0" borderId="21" xfId="39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6" fillId="0" borderId="0" xfId="39" applyNumberFormat="1" applyFont="1" applyBorder="1" applyAlignment="1">
      <alignment horizontal="center"/>
    </xf>
    <xf numFmtId="204" fontId="7" fillId="0" borderId="0" xfId="39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 vertical="center"/>
    </xf>
    <xf numFmtId="2" fontId="6" fillId="33" borderId="0" xfId="39" applyNumberFormat="1" applyFont="1" applyFill="1" applyBorder="1" applyAlignment="1">
      <alignment/>
    </xf>
    <xf numFmtId="2" fontId="7" fillId="0" borderId="0" xfId="39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3" fontId="6" fillId="0" borderId="17" xfId="39" applyNumberFormat="1" applyFont="1" applyBorder="1" applyAlignment="1">
      <alignment horizontal="center"/>
    </xf>
    <xf numFmtId="1" fontId="77" fillId="0" borderId="17" xfId="0" applyNumberFormat="1" applyFont="1" applyBorder="1" applyAlignment="1">
      <alignment horizontal="center" vertical="center"/>
    </xf>
    <xf numFmtId="2" fontId="77" fillId="0" borderId="17" xfId="39" applyNumberFormat="1" applyFont="1" applyBorder="1" applyAlignment="1">
      <alignment horizontal="center"/>
    </xf>
    <xf numFmtId="204" fontId="7" fillId="0" borderId="17" xfId="39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43" fontId="6" fillId="0" borderId="26" xfId="39" applyNumberFormat="1" applyFont="1" applyBorder="1" applyAlignment="1">
      <alignment horizontal="center"/>
    </xf>
    <xf numFmtId="2" fontId="7" fillId="0" borderId="26" xfId="39" applyNumberFormat="1" applyFont="1" applyBorder="1" applyAlignment="1">
      <alignment horizontal="center"/>
    </xf>
    <xf numFmtId="204" fontId="7" fillId="0" borderId="26" xfId="39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2" fontId="7" fillId="0" borderId="13" xfId="39" applyNumberFormat="1" applyFont="1" applyBorder="1" applyAlignment="1">
      <alignment horizontal="right"/>
    </xf>
    <xf numFmtId="2" fontId="6" fillId="33" borderId="18" xfId="39" applyNumberFormat="1" applyFont="1" applyFill="1" applyBorder="1" applyAlignment="1">
      <alignment/>
    </xf>
    <xf numFmtId="49" fontId="5" fillId="0" borderId="18" xfId="39" applyNumberFormat="1" applyFont="1" applyBorder="1" applyAlignment="1">
      <alignment/>
    </xf>
    <xf numFmtId="43" fontId="5" fillId="0" borderId="18" xfId="39" applyFont="1" applyBorder="1" applyAlignment="1">
      <alignment/>
    </xf>
    <xf numFmtId="2" fontId="5" fillId="0" borderId="18" xfId="39" applyNumberFormat="1" applyFont="1" applyBorder="1" applyAlignment="1">
      <alignment/>
    </xf>
    <xf numFmtId="0" fontId="7" fillId="35" borderId="18" xfId="0" applyFont="1" applyFill="1" applyBorder="1" applyAlignment="1">
      <alignment horizontal="center"/>
    </xf>
    <xf numFmtId="1" fontId="7" fillId="35" borderId="18" xfId="0" applyNumberFormat="1" applyFont="1" applyFill="1" applyBorder="1" applyAlignment="1">
      <alignment horizontal="center"/>
    </xf>
    <xf numFmtId="43" fontId="4" fillId="0" borderId="31" xfId="39" applyFont="1" applyBorder="1" applyAlignment="1">
      <alignment horizontal="center"/>
    </xf>
    <xf numFmtId="43" fontId="4" fillId="0" borderId="23" xfId="39" applyFont="1" applyBorder="1" applyAlignment="1">
      <alignment horizontal="center"/>
    </xf>
    <xf numFmtId="0" fontId="78" fillId="0" borderId="23" xfId="0" applyFont="1" applyBorder="1" applyAlignment="1">
      <alignment/>
    </xf>
    <xf numFmtId="0" fontId="6" fillId="0" borderId="0" xfId="0" applyFont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204" fontId="7" fillId="33" borderId="0" xfId="39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7" fillId="0" borderId="17" xfId="0" applyNumberFormat="1" applyFont="1" applyBorder="1" applyAlignment="1">
      <alignment horizontal="center" vertical="center"/>
    </xf>
    <xf numFmtId="204" fontId="77" fillId="33" borderId="17" xfId="39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204" fontId="7" fillId="33" borderId="26" xfId="39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/>
    </xf>
    <xf numFmtId="43" fontId="4" fillId="0" borderId="27" xfId="39" applyFont="1" applyBorder="1" applyAlignment="1">
      <alignment horizontal="center"/>
    </xf>
    <xf numFmtId="43" fontId="4" fillId="0" borderId="19" xfId="39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04" fontId="7" fillId="0" borderId="31" xfId="39" applyNumberFormat="1" applyFont="1" applyBorder="1" applyAlignment="1">
      <alignment horizontal="center"/>
    </xf>
    <xf numFmtId="204" fontId="7" fillId="0" borderId="35" xfId="39" applyNumberFormat="1" applyFont="1" applyBorder="1" applyAlignment="1">
      <alignment horizontal="center"/>
    </xf>
    <xf numFmtId="204" fontId="7" fillId="0" borderId="23" xfId="39" applyNumberFormat="1" applyFont="1" applyBorder="1" applyAlignment="1">
      <alignment horizontal="center"/>
    </xf>
    <xf numFmtId="204" fontId="7" fillId="0" borderId="19" xfId="39" applyNumberFormat="1" applyFont="1" applyBorder="1" applyAlignment="1">
      <alignment horizontal="center"/>
    </xf>
    <xf numFmtId="0" fontId="78" fillId="0" borderId="24" xfId="0" applyFont="1" applyBorder="1" applyAlignment="1">
      <alignment/>
    </xf>
    <xf numFmtId="0" fontId="78" fillId="0" borderId="25" xfId="0" applyFont="1" applyBorder="1" applyAlignment="1">
      <alignment/>
    </xf>
    <xf numFmtId="49" fontId="6" fillId="0" borderId="0" xfId="39" applyNumberFormat="1" applyFont="1" applyBorder="1" applyAlignment="1">
      <alignment/>
    </xf>
    <xf numFmtId="204" fontId="6" fillId="0" borderId="0" xfId="39" applyNumberFormat="1" applyFont="1" applyBorder="1" applyAlignment="1">
      <alignment/>
    </xf>
    <xf numFmtId="0" fontId="6" fillId="0" borderId="23" xfId="0" applyFont="1" applyBorder="1" applyAlignment="1">
      <alignment/>
    </xf>
    <xf numFmtId="43" fontId="4" fillId="0" borderId="24" xfId="39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204" fontId="6" fillId="0" borderId="26" xfId="39" applyNumberFormat="1" applyFont="1" applyBorder="1" applyAlignment="1">
      <alignment horizontal="center"/>
    </xf>
    <xf numFmtId="49" fontId="6" fillId="0" borderId="26" xfId="39" applyNumberFormat="1" applyFont="1" applyBorder="1" applyAlignment="1">
      <alignment/>
    </xf>
    <xf numFmtId="204" fontId="6" fillId="0" borderId="26" xfId="39" applyNumberFormat="1" applyFont="1" applyBorder="1" applyAlignment="1">
      <alignment/>
    </xf>
    <xf numFmtId="43" fontId="4" fillId="0" borderId="25" xfId="39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3" fontId="6" fillId="0" borderId="36" xfId="39" applyNumberFormat="1" applyFont="1" applyBorder="1" applyAlignment="1">
      <alignment horizontal="center"/>
    </xf>
    <xf numFmtId="43" fontId="6" fillId="0" borderId="32" xfId="39" applyNumberFormat="1" applyFont="1" applyBorder="1" applyAlignment="1">
      <alignment horizontal="center"/>
    </xf>
    <xf numFmtId="1" fontId="77" fillId="0" borderId="23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center" vertical="center"/>
    </xf>
    <xf numFmtId="1" fontId="77" fillId="0" borderId="13" xfId="0" applyNumberFormat="1" applyFont="1" applyBorder="1" applyAlignment="1">
      <alignment horizontal="center" vertical="center"/>
    </xf>
    <xf numFmtId="2" fontId="77" fillId="0" borderId="23" xfId="39" applyNumberFormat="1" applyFont="1" applyBorder="1" applyAlignment="1">
      <alignment horizontal="center"/>
    </xf>
    <xf numFmtId="2" fontId="6" fillId="0" borderId="23" xfId="39" applyNumberFormat="1" applyFont="1" applyBorder="1" applyAlignment="1">
      <alignment/>
    </xf>
    <xf numFmtId="2" fontId="6" fillId="33" borderId="23" xfId="39" applyNumberFormat="1" applyFont="1" applyFill="1" applyBorder="1" applyAlignment="1">
      <alignment/>
    </xf>
    <xf numFmtId="204" fontId="77" fillId="33" borderId="23" xfId="39" applyNumberFormat="1" applyFont="1" applyFill="1" applyBorder="1" applyAlignment="1">
      <alignment horizontal="center"/>
    </xf>
    <xf numFmtId="204" fontId="7" fillId="33" borderId="23" xfId="39" applyNumberFormat="1" applyFont="1" applyFill="1" applyBorder="1" applyAlignment="1">
      <alignment horizontal="center"/>
    </xf>
    <xf numFmtId="204" fontId="6" fillId="0" borderId="23" xfId="39" applyNumberFormat="1" applyFont="1" applyBorder="1" applyAlignment="1">
      <alignment horizontal="center"/>
    </xf>
    <xf numFmtId="49" fontId="6" fillId="0" borderId="23" xfId="39" applyNumberFormat="1" applyFont="1" applyBorder="1" applyAlignment="1">
      <alignment/>
    </xf>
    <xf numFmtId="204" fontId="6" fillId="0" borderId="23" xfId="39" applyNumberFormat="1" applyFont="1" applyBorder="1" applyAlignment="1">
      <alignment/>
    </xf>
    <xf numFmtId="204" fontId="5" fillId="0" borderId="23" xfId="39" applyNumberFormat="1" applyFont="1" applyBorder="1" applyAlignment="1">
      <alignment/>
    </xf>
    <xf numFmtId="43" fontId="6" fillId="0" borderId="23" xfId="39" applyFont="1" applyBorder="1" applyAlignment="1">
      <alignment/>
    </xf>
    <xf numFmtId="0" fontId="10" fillId="0" borderId="23" xfId="0" applyFont="1" applyBorder="1" applyAlignment="1">
      <alignment/>
    </xf>
    <xf numFmtId="43" fontId="6" fillId="0" borderId="14" xfId="39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204" fontId="6" fillId="0" borderId="14" xfId="39" applyNumberFormat="1" applyFont="1" applyBorder="1" applyAlignment="1">
      <alignment horizontal="center"/>
    </xf>
    <xf numFmtId="43" fontId="6" fillId="0" borderId="22" xfId="39" applyNumberFormat="1" applyFont="1" applyBorder="1" applyAlignment="1">
      <alignment horizontal="center"/>
    </xf>
    <xf numFmtId="43" fontId="6" fillId="0" borderId="40" xfId="39" applyNumberFormat="1" applyFont="1" applyBorder="1" applyAlignment="1">
      <alignment horizontal="center"/>
    </xf>
    <xf numFmtId="43" fontId="6" fillId="0" borderId="37" xfId="39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33" borderId="24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204" fontId="7" fillId="0" borderId="13" xfId="33" applyNumberFormat="1" applyFont="1" applyBorder="1" applyAlignment="1">
      <alignment horizontal="center"/>
    </xf>
    <xf numFmtId="204" fontId="7" fillId="33" borderId="11" xfId="33" applyNumberFormat="1" applyFont="1" applyFill="1" applyBorder="1" applyAlignment="1">
      <alignment horizontal="center"/>
    </xf>
    <xf numFmtId="204" fontId="7" fillId="33" borderId="12" xfId="33" applyNumberFormat="1" applyFont="1" applyFill="1" applyBorder="1" applyAlignment="1">
      <alignment horizontal="center"/>
    </xf>
    <xf numFmtId="204" fontId="7" fillId="33" borderId="13" xfId="33" applyNumberFormat="1" applyFont="1" applyFill="1" applyBorder="1" applyAlignment="1">
      <alignment horizontal="center"/>
    </xf>
    <xf numFmtId="204" fontId="6" fillId="0" borderId="13" xfId="33" applyNumberFormat="1" applyFont="1" applyBorder="1" applyAlignment="1">
      <alignment/>
    </xf>
    <xf numFmtId="204" fontId="6" fillId="0" borderId="11" xfId="33" applyNumberFormat="1" applyFont="1" applyBorder="1" applyAlignment="1">
      <alignment/>
    </xf>
    <xf numFmtId="204" fontId="6" fillId="0" borderId="11" xfId="33" applyNumberFormat="1" applyFont="1" applyBorder="1" applyAlignment="1">
      <alignment horizontal="center"/>
    </xf>
    <xf numFmtId="204" fontId="6" fillId="0" borderId="12" xfId="33" applyNumberFormat="1" applyFont="1" applyBorder="1" applyAlignment="1">
      <alignment horizontal="center"/>
    </xf>
    <xf numFmtId="204" fontId="6" fillId="0" borderId="13" xfId="33" applyNumberFormat="1" applyFont="1" applyBorder="1" applyAlignment="1">
      <alignment horizontal="center"/>
    </xf>
    <xf numFmtId="204" fontId="7" fillId="33" borderId="14" xfId="33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204" fontId="6" fillId="0" borderId="10" xfId="33" applyNumberFormat="1" applyFont="1" applyBorder="1" applyAlignment="1">
      <alignment/>
    </xf>
    <xf numFmtId="204" fontId="6" fillId="0" borderId="14" xfId="33" applyNumberFormat="1" applyFont="1" applyBorder="1" applyAlignment="1">
      <alignment/>
    </xf>
    <xf numFmtId="43" fontId="4" fillId="0" borderId="13" xfId="33" applyFont="1" applyBorder="1" applyAlignment="1">
      <alignment horizontal="center"/>
    </xf>
    <xf numFmtId="49" fontId="6" fillId="0" borderId="13" xfId="33" applyNumberFormat="1" applyFont="1" applyBorder="1" applyAlignment="1">
      <alignment/>
    </xf>
    <xf numFmtId="43" fontId="6" fillId="0" borderId="11" xfId="33" applyNumberFormat="1" applyFont="1" applyBorder="1" applyAlignment="1">
      <alignment horizontal="center"/>
    </xf>
    <xf numFmtId="204" fontId="5" fillId="0" borderId="13" xfId="33" applyNumberFormat="1" applyFont="1" applyBorder="1" applyAlignment="1">
      <alignment/>
    </xf>
    <xf numFmtId="49" fontId="5" fillId="0" borderId="13" xfId="33" applyNumberFormat="1" applyFont="1" applyBorder="1" applyAlignment="1">
      <alignment/>
    </xf>
    <xf numFmtId="2" fontId="6" fillId="0" borderId="13" xfId="33" applyNumberFormat="1" applyFont="1" applyBorder="1" applyAlignment="1">
      <alignment/>
    </xf>
    <xf numFmtId="43" fontId="6" fillId="0" borderId="13" xfId="33" applyFont="1" applyBorder="1" applyAlignment="1">
      <alignment/>
    </xf>
    <xf numFmtId="43" fontId="5" fillId="0" borderId="13" xfId="33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43" fontId="5" fillId="0" borderId="13" xfId="33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3" applyNumberFormat="1" applyFont="1" applyBorder="1" applyAlignment="1">
      <alignment horizontal="center"/>
    </xf>
    <xf numFmtId="204" fontId="78" fillId="0" borderId="13" xfId="0" applyNumberFormat="1" applyFont="1" applyBorder="1" applyAlignment="1">
      <alignment/>
    </xf>
    <xf numFmtId="204" fontId="6" fillId="0" borderId="10" xfId="33" applyNumberFormat="1" applyFont="1" applyBorder="1" applyAlignment="1">
      <alignment horizontal="center"/>
    </xf>
    <xf numFmtId="49" fontId="6" fillId="0" borderId="10" xfId="33" applyNumberFormat="1" applyFont="1" applyBorder="1" applyAlignment="1">
      <alignment/>
    </xf>
    <xf numFmtId="204" fontId="5" fillId="0" borderId="10" xfId="33" applyNumberFormat="1" applyFont="1" applyBorder="1" applyAlignment="1">
      <alignment/>
    </xf>
    <xf numFmtId="2" fontId="6" fillId="0" borderId="10" xfId="33" applyNumberFormat="1" applyFont="1" applyBorder="1" applyAlignment="1">
      <alignment/>
    </xf>
    <xf numFmtId="43" fontId="6" fillId="0" borderId="10" xfId="33" applyFont="1" applyBorder="1" applyAlignment="1">
      <alignment/>
    </xf>
    <xf numFmtId="2" fontId="6" fillId="0" borderId="0" xfId="33" applyNumberFormat="1" applyFont="1" applyBorder="1" applyAlignment="1">
      <alignment/>
    </xf>
    <xf numFmtId="43" fontId="6" fillId="0" borderId="12" xfId="33" applyNumberFormat="1" applyFont="1" applyBorder="1" applyAlignment="1">
      <alignment horizontal="center"/>
    </xf>
    <xf numFmtId="2" fontId="6" fillId="0" borderId="26" xfId="33" applyNumberFormat="1" applyFont="1" applyBorder="1" applyAlignment="1">
      <alignment/>
    </xf>
    <xf numFmtId="204" fontId="7" fillId="0" borderId="21" xfId="33" applyNumberFormat="1" applyFont="1" applyBorder="1" applyAlignment="1">
      <alignment horizontal="center"/>
    </xf>
    <xf numFmtId="49" fontId="6" fillId="0" borderId="21" xfId="33" applyNumberFormat="1" applyFont="1" applyBorder="1" applyAlignment="1">
      <alignment/>
    </xf>
    <xf numFmtId="204" fontId="6" fillId="0" borderId="12" xfId="33" applyNumberFormat="1" applyFont="1" applyBorder="1" applyAlignment="1">
      <alignment/>
    </xf>
    <xf numFmtId="43" fontId="6" fillId="0" borderId="21" xfId="33" applyFont="1" applyBorder="1" applyAlignment="1">
      <alignment/>
    </xf>
    <xf numFmtId="2" fontId="6" fillId="0" borderId="21" xfId="33" applyNumberFormat="1" applyFont="1" applyBorder="1" applyAlignment="1">
      <alignment/>
    </xf>
    <xf numFmtId="204" fontId="6" fillId="0" borderId="21" xfId="33" applyNumberFormat="1" applyFont="1" applyBorder="1" applyAlignment="1">
      <alignment horizontal="center"/>
    </xf>
    <xf numFmtId="43" fontId="4" fillId="0" borderId="21" xfId="33" applyFont="1" applyBorder="1" applyAlignment="1">
      <alignment horizontal="center"/>
    </xf>
    <xf numFmtId="204" fontId="6" fillId="0" borderId="18" xfId="33" applyNumberFormat="1" applyFont="1" applyBorder="1" applyAlignment="1">
      <alignment horizontal="center"/>
    </xf>
    <xf numFmtId="43" fontId="4" fillId="0" borderId="18" xfId="33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204" fontId="5" fillId="0" borderId="21" xfId="33" applyNumberFormat="1" applyFont="1" applyBorder="1" applyAlignment="1">
      <alignment/>
    </xf>
    <xf numFmtId="0" fontId="78" fillId="0" borderId="21" xfId="0" applyFont="1" applyBorder="1" applyAlignment="1">
      <alignment/>
    </xf>
    <xf numFmtId="204" fontId="7" fillId="0" borderId="18" xfId="33" applyNumberFormat="1" applyFont="1" applyBorder="1" applyAlignment="1">
      <alignment horizontal="center"/>
    </xf>
    <xf numFmtId="49" fontId="6" fillId="0" borderId="18" xfId="33" applyNumberFormat="1" applyFont="1" applyBorder="1" applyAlignment="1">
      <alignment/>
    </xf>
    <xf numFmtId="204" fontId="6" fillId="0" borderId="18" xfId="33" applyNumberFormat="1" applyFont="1" applyBorder="1" applyAlignment="1">
      <alignment/>
    </xf>
    <xf numFmtId="204" fontId="5" fillId="0" borderId="18" xfId="33" applyNumberFormat="1" applyFont="1" applyBorder="1" applyAlignment="1">
      <alignment/>
    </xf>
    <xf numFmtId="0" fontId="78" fillId="0" borderId="18" xfId="0" applyFont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43" fontId="6" fillId="0" borderId="18" xfId="33" applyFont="1" applyBorder="1" applyAlignment="1">
      <alignment/>
    </xf>
    <xf numFmtId="2" fontId="6" fillId="0" borderId="18" xfId="33" applyNumberFormat="1" applyFont="1" applyBorder="1" applyAlignment="1">
      <alignment/>
    </xf>
    <xf numFmtId="43" fontId="6" fillId="0" borderId="15" xfId="33" applyNumberFormat="1" applyFont="1" applyBorder="1" applyAlignment="1">
      <alignment horizontal="center"/>
    </xf>
    <xf numFmtId="1" fontId="77" fillId="0" borderId="15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2" fontId="77" fillId="0" borderId="15" xfId="33" applyNumberFormat="1" applyFont="1" applyBorder="1" applyAlignment="1">
      <alignment horizontal="center"/>
    </xf>
    <xf numFmtId="204" fontId="77" fillId="33" borderId="15" xfId="33" applyNumberFormat="1" applyFont="1" applyFill="1" applyBorder="1" applyAlignment="1">
      <alignment horizontal="center"/>
    </xf>
    <xf numFmtId="0" fontId="78" fillId="0" borderId="15" xfId="0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04" fontId="7" fillId="0" borderId="15" xfId="33" applyNumberFormat="1" applyFont="1" applyBorder="1" applyAlignment="1">
      <alignment horizontal="center"/>
    </xf>
    <xf numFmtId="43" fontId="4" fillId="0" borderId="27" xfId="33" applyFont="1" applyBorder="1" applyAlignment="1">
      <alignment horizontal="center"/>
    </xf>
    <xf numFmtId="43" fontId="6" fillId="0" borderId="14" xfId="33" applyNumberFormat="1" applyFont="1" applyBorder="1" applyAlignment="1">
      <alignment horizontal="center"/>
    </xf>
    <xf numFmtId="204" fontId="6" fillId="0" borderId="14" xfId="33" applyNumberFormat="1" applyFont="1" applyBorder="1" applyAlignment="1">
      <alignment horizontal="center"/>
    </xf>
    <xf numFmtId="1" fontId="7" fillId="33" borderId="11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/>
    </xf>
    <xf numFmtId="204" fontId="7" fillId="33" borderId="11" xfId="33" applyNumberFormat="1" applyFont="1" applyFill="1" applyBorder="1" applyAlignment="1">
      <alignment horizontal="center"/>
    </xf>
    <xf numFmtId="204" fontId="7" fillId="33" borderId="12" xfId="33" applyNumberFormat="1" applyFont="1" applyFill="1" applyBorder="1" applyAlignment="1">
      <alignment horizontal="center"/>
    </xf>
    <xf numFmtId="204" fontId="7" fillId="33" borderId="13" xfId="33" applyNumberFormat="1" applyFont="1" applyFill="1" applyBorder="1" applyAlignment="1">
      <alignment horizontal="center"/>
    </xf>
    <xf numFmtId="204" fontId="7" fillId="33" borderId="14" xfId="33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04" fontId="78" fillId="0" borderId="13" xfId="0" applyNumberFormat="1" applyFont="1" applyBorder="1" applyAlignment="1">
      <alignment/>
    </xf>
    <xf numFmtId="0" fontId="78" fillId="0" borderId="21" xfId="0" applyFont="1" applyBorder="1" applyAlignment="1">
      <alignment/>
    </xf>
    <xf numFmtId="43" fontId="6" fillId="0" borderId="18" xfId="33" applyNumberFormat="1" applyFont="1" applyBorder="1" applyAlignment="1">
      <alignment horizontal="center"/>
    </xf>
    <xf numFmtId="0" fontId="78" fillId="0" borderId="18" xfId="0" applyFont="1" applyBorder="1" applyAlignment="1">
      <alignment/>
    </xf>
    <xf numFmtId="1" fontId="7" fillId="33" borderId="21" xfId="0" applyNumberFormat="1" applyFont="1" applyFill="1" applyBorder="1" applyAlignment="1">
      <alignment horizontal="center"/>
    </xf>
    <xf numFmtId="1" fontId="77" fillId="0" borderId="15" xfId="0" applyNumberFormat="1" applyFont="1" applyBorder="1" applyAlignment="1">
      <alignment horizontal="center" vertical="center"/>
    </xf>
    <xf numFmtId="49" fontId="77" fillId="0" borderId="15" xfId="0" applyNumberFormat="1" applyFont="1" applyBorder="1" applyAlignment="1">
      <alignment horizontal="center" vertical="center"/>
    </xf>
    <xf numFmtId="2" fontId="77" fillId="0" borderId="15" xfId="33" applyNumberFormat="1" applyFont="1" applyBorder="1" applyAlignment="1">
      <alignment horizontal="center"/>
    </xf>
    <xf numFmtId="204" fontId="77" fillId="33" borderId="15" xfId="33" applyNumberFormat="1" applyFont="1" applyFill="1" applyBorder="1" applyAlignment="1">
      <alignment horizontal="center"/>
    </xf>
    <xf numFmtId="0" fontId="78" fillId="0" borderId="15" xfId="0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" fontId="6" fillId="33" borderId="0" xfId="33" applyNumberFormat="1" applyFont="1" applyFill="1" applyBorder="1" applyAlignment="1">
      <alignment/>
    </xf>
    <xf numFmtId="0" fontId="78" fillId="0" borderId="18" xfId="0" applyFont="1" applyBorder="1" applyAlignment="1">
      <alignment horizontal="center"/>
    </xf>
    <xf numFmtId="0" fontId="10" fillId="33" borderId="0" xfId="0" applyFont="1" applyFill="1" applyAlignment="1">
      <alignment/>
    </xf>
    <xf numFmtId="204" fontId="6" fillId="33" borderId="11" xfId="33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204" fontId="7" fillId="33" borderId="11" xfId="33" applyNumberFormat="1" applyFont="1" applyFill="1" applyBorder="1" applyAlignment="1">
      <alignment horizontal="center"/>
    </xf>
    <xf numFmtId="204" fontId="7" fillId="33" borderId="13" xfId="33" applyNumberFormat="1" applyFont="1" applyFill="1" applyBorder="1" applyAlignment="1">
      <alignment horizontal="center"/>
    </xf>
    <xf numFmtId="204" fontId="7" fillId="33" borderId="14" xfId="33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78" fillId="0" borderId="18" xfId="0" applyFont="1" applyBorder="1" applyAlignment="1">
      <alignment/>
    </xf>
    <xf numFmtId="43" fontId="6" fillId="33" borderId="13" xfId="33" applyFont="1" applyFill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 vertical="center"/>
    </xf>
    <xf numFmtId="2" fontId="6" fillId="33" borderId="0" xfId="33" applyNumberFormat="1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43" fontId="6" fillId="33" borderId="14" xfId="33" applyNumberFormat="1" applyFont="1" applyFill="1" applyBorder="1" applyAlignment="1">
      <alignment horizontal="center"/>
    </xf>
    <xf numFmtId="0" fontId="78" fillId="33" borderId="18" xfId="0" applyFont="1" applyFill="1" applyBorder="1" applyAlignment="1">
      <alignment/>
    </xf>
    <xf numFmtId="204" fontId="6" fillId="33" borderId="11" xfId="33" applyNumberFormat="1" applyFont="1" applyFill="1" applyBorder="1" applyAlignment="1">
      <alignment horizontal="center"/>
    </xf>
    <xf numFmtId="49" fontId="6" fillId="33" borderId="13" xfId="33" applyNumberFormat="1" applyFont="1" applyFill="1" applyBorder="1" applyAlignment="1">
      <alignment/>
    </xf>
    <xf numFmtId="204" fontId="5" fillId="33" borderId="13" xfId="33" applyNumberFormat="1" applyFont="1" applyFill="1" applyBorder="1" applyAlignment="1">
      <alignment/>
    </xf>
    <xf numFmtId="2" fontId="6" fillId="33" borderId="13" xfId="33" applyNumberFormat="1" applyFont="1" applyFill="1" applyBorder="1" applyAlignment="1">
      <alignment/>
    </xf>
    <xf numFmtId="204" fontId="6" fillId="33" borderId="13" xfId="33" applyNumberFormat="1" applyFont="1" applyFill="1" applyBorder="1" applyAlignment="1">
      <alignment horizontal="center"/>
    </xf>
    <xf numFmtId="43" fontId="4" fillId="33" borderId="13" xfId="33" applyFont="1" applyFill="1" applyBorder="1" applyAlignment="1">
      <alignment horizontal="center"/>
    </xf>
    <xf numFmtId="43" fontId="6" fillId="33" borderId="10" xfId="39" applyNumberFormat="1" applyFont="1" applyFill="1" applyBorder="1" applyAlignment="1">
      <alignment horizontal="center"/>
    </xf>
    <xf numFmtId="1" fontId="77" fillId="33" borderId="10" xfId="0" applyNumberFormat="1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>
      <alignment horizontal="center" vertical="center"/>
    </xf>
    <xf numFmtId="2" fontId="77" fillId="33" borderId="10" xfId="39" applyNumberFormat="1" applyFont="1" applyFill="1" applyBorder="1" applyAlignment="1">
      <alignment horizontal="center"/>
    </xf>
    <xf numFmtId="43" fontId="6" fillId="33" borderId="18" xfId="39" applyNumberFormat="1" applyFont="1" applyFill="1" applyBorder="1" applyAlignment="1">
      <alignment horizontal="center"/>
    </xf>
    <xf numFmtId="43" fontId="5" fillId="0" borderId="18" xfId="39" applyNumberFormat="1" applyFont="1" applyBorder="1" applyAlignment="1">
      <alignment/>
    </xf>
    <xf numFmtId="0" fontId="78" fillId="0" borderId="14" xfId="0" applyFont="1" applyBorder="1" applyAlignment="1">
      <alignment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208" fontId="3" fillId="4" borderId="15" xfId="0" applyNumberFormat="1" applyFont="1" applyFill="1" applyBorder="1" applyAlignment="1">
      <alignment horizontal="center" vertical="center"/>
    </xf>
    <xf numFmtId="208" fontId="3" fillId="4" borderId="18" xfId="0" applyNumberFormat="1" applyFont="1" applyFill="1" applyBorder="1" applyAlignment="1">
      <alignment horizontal="center" vertical="center"/>
    </xf>
    <xf numFmtId="208" fontId="3" fillId="4" borderId="21" xfId="0" applyNumberFormat="1" applyFont="1" applyFill="1" applyBorder="1" applyAlignment="1">
      <alignment horizontal="center" vertical="center"/>
    </xf>
    <xf numFmtId="203" fontId="3" fillId="7" borderId="15" xfId="0" applyNumberFormat="1" applyFont="1" applyFill="1" applyBorder="1" applyAlignment="1">
      <alignment horizontal="center" vertical="center" wrapText="1"/>
    </xf>
    <xf numFmtId="203" fontId="3" fillId="7" borderId="18" xfId="0" applyNumberFormat="1" applyFont="1" applyFill="1" applyBorder="1" applyAlignment="1">
      <alignment horizontal="center" vertical="center" wrapText="1"/>
    </xf>
    <xf numFmtId="203" fontId="3" fillId="7" borderId="21" xfId="0" applyNumberFormat="1" applyFont="1" applyFill="1" applyBorder="1" applyAlignment="1">
      <alignment horizontal="center" vertical="center" wrapText="1"/>
    </xf>
    <xf numFmtId="0" fontId="3" fillId="19" borderId="41" xfId="0" applyFont="1" applyFill="1" applyBorder="1" applyAlignment="1">
      <alignment horizontal="center"/>
    </xf>
    <xf numFmtId="0" fontId="3" fillId="19" borderId="42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42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203" fontId="3" fillId="7" borderId="15" xfId="0" applyNumberFormat="1" applyFont="1" applyFill="1" applyBorder="1" applyAlignment="1">
      <alignment horizontal="center" vertical="center"/>
    </xf>
    <xf numFmtId="203" fontId="3" fillId="7" borderId="18" xfId="0" applyNumberFormat="1" applyFont="1" applyFill="1" applyBorder="1" applyAlignment="1">
      <alignment horizontal="center" vertical="center"/>
    </xf>
    <xf numFmtId="203" fontId="3" fillId="7" borderId="21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6" borderId="41" xfId="0" applyFont="1" applyFill="1" applyBorder="1" applyAlignment="1">
      <alignment horizontal="center"/>
    </xf>
    <xf numFmtId="0" fontId="6" fillId="16" borderId="42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42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4" fillId="10" borderId="41" xfId="0" applyFont="1" applyFill="1" applyBorder="1" applyAlignment="1">
      <alignment horizontal="center"/>
    </xf>
    <xf numFmtId="0" fontId="74" fillId="10" borderId="42" xfId="0" applyFont="1" applyFill="1" applyBorder="1" applyAlignment="1">
      <alignment horizontal="center"/>
    </xf>
    <xf numFmtId="0" fontId="74" fillId="10" borderId="43" xfId="0" applyFont="1" applyFill="1" applyBorder="1" applyAlignment="1">
      <alignment horizontal="center"/>
    </xf>
    <xf numFmtId="0" fontId="71" fillId="13" borderId="41" xfId="0" applyFont="1" applyFill="1" applyBorder="1" applyAlignment="1">
      <alignment horizontal="center"/>
    </xf>
    <xf numFmtId="0" fontId="71" fillId="13" borderId="42" xfId="0" applyFont="1" applyFill="1" applyBorder="1" applyAlignment="1">
      <alignment horizontal="center"/>
    </xf>
    <xf numFmtId="0" fontId="71" fillId="13" borderId="43" xfId="0" applyFont="1" applyFill="1" applyBorder="1" applyAlignment="1">
      <alignment horizontal="center"/>
    </xf>
    <xf numFmtId="0" fontId="71" fillId="12" borderId="15" xfId="0" applyFont="1" applyFill="1" applyBorder="1" applyAlignment="1">
      <alignment horizontal="center" vertical="center" wrapText="1"/>
    </xf>
    <xf numFmtId="0" fontId="71" fillId="12" borderId="18" xfId="0" applyFont="1" applyFill="1" applyBorder="1" applyAlignment="1">
      <alignment horizontal="center" vertical="center" wrapText="1"/>
    </xf>
    <xf numFmtId="0" fontId="80" fillId="12" borderId="15" xfId="0" applyFont="1" applyFill="1" applyBorder="1" applyAlignment="1">
      <alignment horizontal="center" vertical="center" wrapText="1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74" fillId="4" borderId="15" xfId="0" applyFont="1" applyFill="1" applyBorder="1" applyAlignment="1">
      <alignment horizontal="center" vertical="center"/>
    </xf>
    <xf numFmtId="0" fontId="74" fillId="4" borderId="18" xfId="0" applyFont="1" applyFill="1" applyBorder="1" applyAlignment="1">
      <alignment horizontal="center" vertical="center"/>
    </xf>
    <xf numFmtId="0" fontId="74" fillId="4" borderId="21" xfId="0" applyFont="1" applyFill="1" applyBorder="1" applyAlignment="1">
      <alignment horizontal="center" vertical="center"/>
    </xf>
    <xf numFmtId="0" fontId="74" fillId="4" borderId="15" xfId="0" applyFont="1" applyFill="1" applyBorder="1" applyAlignment="1">
      <alignment horizontal="center" vertical="center" wrapText="1"/>
    </xf>
    <xf numFmtId="0" fontId="74" fillId="4" borderId="18" xfId="0" applyFont="1" applyFill="1" applyBorder="1" applyAlignment="1">
      <alignment horizontal="center" vertical="center" wrapText="1"/>
    </xf>
    <xf numFmtId="0" fontId="74" fillId="4" borderId="21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 vertical="center"/>
    </xf>
    <xf numFmtId="0" fontId="74" fillId="4" borderId="17" xfId="0" applyFont="1" applyFill="1" applyBorder="1" applyAlignment="1">
      <alignment horizontal="center" vertical="center"/>
    </xf>
    <xf numFmtId="0" fontId="74" fillId="4" borderId="22" xfId="0" applyFont="1" applyFill="1" applyBorder="1" applyAlignment="1">
      <alignment horizontal="center" vertical="center"/>
    </xf>
    <xf numFmtId="0" fontId="74" fillId="4" borderId="19" xfId="0" applyFont="1" applyFill="1" applyBorder="1" applyAlignment="1">
      <alignment horizontal="center" vertical="center"/>
    </xf>
    <xf numFmtId="0" fontId="74" fillId="4" borderId="26" xfId="0" applyFont="1" applyFill="1" applyBorder="1" applyAlignment="1">
      <alignment horizontal="center" vertical="center"/>
    </xf>
    <xf numFmtId="0" fontId="74" fillId="4" borderId="25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1" fillId="7" borderId="15" xfId="0" applyFont="1" applyFill="1" applyBorder="1" applyAlignment="1">
      <alignment horizontal="center" vertical="center"/>
    </xf>
    <xf numFmtId="0" fontId="71" fillId="7" borderId="18" xfId="0" applyFont="1" applyFill="1" applyBorder="1" applyAlignment="1">
      <alignment horizontal="center" vertical="center"/>
    </xf>
    <xf numFmtId="0" fontId="71" fillId="7" borderId="15" xfId="0" applyFont="1" applyFill="1" applyBorder="1" applyAlignment="1">
      <alignment horizontal="center" vertical="center" wrapText="1"/>
    </xf>
    <xf numFmtId="0" fontId="71" fillId="7" borderId="18" xfId="0" applyFont="1" applyFill="1" applyBorder="1" applyAlignment="1">
      <alignment horizontal="center" vertical="center" wrapText="1"/>
    </xf>
    <xf numFmtId="0" fontId="71" fillId="7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71" fillId="7" borderId="41" xfId="0" applyFont="1" applyFill="1" applyBorder="1" applyAlignment="1">
      <alignment horizontal="center"/>
    </xf>
    <xf numFmtId="0" fontId="71" fillId="7" borderId="43" xfId="0" applyFont="1" applyFill="1" applyBorder="1" applyAlignment="1">
      <alignment horizontal="center"/>
    </xf>
    <xf numFmtId="0" fontId="71" fillId="7" borderId="15" xfId="0" applyFont="1" applyFill="1" applyBorder="1" applyAlignment="1">
      <alignment horizontal="center" vertical="top" wrapText="1"/>
    </xf>
    <xf numFmtId="0" fontId="71" fillId="7" borderId="18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71" fillId="7" borderId="15" xfId="0" applyNumberFormat="1" applyFont="1" applyFill="1" applyBorder="1" applyAlignment="1">
      <alignment horizontal="center" vertical="center" wrapText="1"/>
    </xf>
    <xf numFmtId="49" fontId="71" fillId="7" borderId="18" xfId="0" applyNumberFormat="1" applyFont="1" applyFill="1" applyBorder="1" applyAlignment="1">
      <alignment horizontal="center" vertical="center" wrapText="1"/>
    </xf>
    <xf numFmtId="49" fontId="71" fillId="7" borderId="21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9" fontId="74" fillId="4" borderId="15" xfId="0" applyNumberFormat="1" applyFont="1" applyFill="1" applyBorder="1" applyAlignment="1">
      <alignment horizontal="center" vertical="center"/>
    </xf>
    <xf numFmtId="49" fontId="74" fillId="4" borderId="18" xfId="0" applyNumberFormat="1" applyFont="1" applyFill="1" applyBorder="1" applyAlignment="1">
      <alignment horizontal="center" vertical="center"/>
    </xf>
    <xf numFmtId="49" fontId="74" fillId="4" borderId="21" xfId="0" applyNumberFormat="1" applyFont="1" applyFill="1" applyBorder="1" applyAlignment="1">
      <alignment horizontal="center" vertical="center"/>
    </xf>
    <xf numFmtId="0" fontId="71" fillId="7" borderId="21" xfId="0" applyFont="1" applyFill="1" applyBorder="1" applyAlignment="1">
      <alignment horizontal="center" vertical="center"/>
    </xf>
    <xf numFmtId="43" fontId="74" fillId="4" borderId="15" xfId="39" applyNumberFormat="1" applyFont="1" applyFill="1" applyBorder="1" applyAlignment="1">
      <alignment horizontal="center" vertical="center" wrapText="1"/>
    </xf>
    <xf numFmtId="43" fontId="74" fillId="4" borderId="18" xfId="39" applyNumberFormat="1" applyFont="1" applyFill="1" applyBorder="1" applyAlignment="1">
      <alignment horizontal="center" vertical="center" wrapText="1"/>
    </xf>
    <xf numFmtId="43" fontId="74" fillId="4" borderId="21" xfId="39" applyNumberFormat="1" applyFont="1" applyFill="1" applyBorder="1" applyAlignment="1">
      <alignment horizontal="center" vertical="center" wrapText="1"/>
    </xf>
    <xf numFmtId="2" fontId="74" fillId="4" borderId="15" xfId="39" applyNumberFormat="1" applyFont="1" applyFill="1" applyBorder="1" applyAlignment="1">
      <alignment horizontal="center" vertical="center" wrapText="1"/>
    </xf>
    <xf numFmtId="2" fontId="74" fillId="4" borderId="18" xfId="39" applyNumberFormat="1" applyFont="1" applyFill="1" applyBorder="1" applyAlignment="1">
      <alignment horizontal="center" vertical="center" wrapText="1"/>
    </xf>
    <xf numFmtId="2" fontId="74" fillId="4" borderId="21" xfId="39" applyNumberFormat="1" applyFont="1" applyFill="1" applyBorder="1" applyAlignment="1">
      <alignment horizontal="center" vertical="center" wrapText="1"/>
    </xf>
    <xf numFmtId="0" fontId="71" fillId="12" borderId="21" xfId="0" applyFont="1" applyFill="1" applyBorder="1" applyAlignment="1">
      <alignment horizontal="center" vertical="center" wrapText="1"/>
    </xf>
    <xf numFmtId="2" fontId="71" fillId="7" borderId="15" xfId="0" applyNumberFormat="1" applyFont="1" applyFill="1" applyBorder="1" applyAlignment="1">
      <alignment horizontal="center" vertical="center" wrapText="1"/>
    </xf>
    <xf numFmtId="2" fontId="71" fillId="7" borderId="18" xfId="0" applyNumberFormat="1" applyFont="1" applyFill="1" applyBorder="1" applyAlignment="1">
      <alignment horizontal="center" vertical="center" wrapText="1"/>
    </xf>
    <xf numFmtId="2" fontId="71" fillId="7" borderId="21" xfId="0" applyNumberFormat="1" applyFont="1" applyFill="1" applyBorder="1" applyAlignment="1">
      <alignment horizontal="center" vertical="center" wrapText="1"/>
    </xf>
    <xf numFmtId="43" fontId="71" fillId="7" borderId="15" xfId="39" applyFont="1" applyFill="1" applyBorder="1" applyAlignment="1">
      <alignment horizontal="center" vertical="top" wrapText="1"/>
    </xf>
    <xf numFmtId="43" fontId="71" fillId="7" borderId="18" xfId="39" applyFont="1" applyFill="1" applyBorder="1" applyAlignment="1">
      <alignment horizontal="center" vertical="top" wrapText="1"/>
    </xf>
    <xf numFmtId="43" fontId="71" fillId="7" borderId="21" xfId="39" applyFont="1" applyFill="1" applyBorder="1" applyAlignment="1">
      <alignment horizontal="center" vertical="top" wrapText="1"/>
    </xf>
    <xf numFmtId="0" fontId="74" fillId="12" borderId="15" xfId="0" applyFont="1" applyFill="1" applyBorder="1" applyAlignment="1">
      <alignment horizontal="center" vertical="center" wrapText="1"/>
    </xf>
    <xf numFmtId="0" fontId="74" fillId="12" borderId="18" xfId="0" applyFont="1" applyFill="1" applyBorder="1" applyAlignment="1">
      <alignment horizontal="center" vertical="center" wrapText="1"/>
    </xf>
    <xf numFmtId="0" fontId="74" fillId="12" borderId="21" xfId="0" applyFont="1" applyFill="1" applyBorder="1" applyAlignment="1">
      <alignment horizontal="center" vertical="center" wrapText="1"/>
    </xf>
    <xf numFmtId="0" fontId="74" fillId="7" borderId="15" xfId="0" applyFont="1" applyFill="1" applyBorder="1" applyAlignment="1">
      <alignment horizontal="center" vertical="center"/>
    </xf>
    <xf numFmtId="0" fontId="74" fillId="7" borderId="18" xfId="0" applyFont="1" applyFill="1" applyBorder="1" applyAlignment="1">
      <alignment horizontal="center" vertical="center"/>
    </xf>
    <xf numFmtId="0" fontId="74" fillId="7" borderId="21" xfId="0" applyFont="1" applyFill="1" applyBorder="1" applyAlignment="1">
      <alignment horizontal="center" vertical="center"/>
    </xf>
    <xf numFmtId="0" fontId="74" fillId="7" borderId="15" xfId="0" applyFont="1" applyFill="1" applyBorder="1" applyAlignment="1">
      <alignment horizontal="center" vertical="center" wrapText="1"/>
    </xf>
    <xf numFmtId="0" fontId="74" fillId="7" borderId="18" xfId="0" applyFont="1" applyFill="1" applyBorder="1" applyAlignment="1">
      <alignment horizontal="center" vertical="center" wrapText="1"/>
    </xf>
    <xf numFmtId="0" fontId="74" fillId="7" borderId="21" xfId="0" applyFont="1" applyFill="1" applyBorder="1" applyAlignment="1">
      <alignment horizontal="center" vertical="center" wrapText="1"/>
    </xf>
    <xf numFmtId="0" fontId="80" fillId="7" borderId="15" xfId="0" applyFont="1" applyFill="1" applyBorder="1" applyAlignment="1">
      <alignment horizontal="center" vertical="top" wrapText="1"/>
    </xf>
    <xf numFmtId="0" fontId="80" fillId="7" borderId="18" xfId="0" applyFont="1" applyFill="1" applyBorder="1" applyAlignment="1">
      <alignment horizontal="center" vertical="top" wrapText="1"/>
    </xf>
    <xf numFmtId="0" fontId="80" fillId="7" borderId="21" xfId="0" applyFont="1" applyFill="1" applyBorder="1" applyAlignment="1">
      <alignment horizontal="center" vertical="top" wrapText="1"/>
    </xf>
    <xf numFmtId="0" fontId="74" fillId="13" borderId="41" xfId="0" applyFont="1" applyFill="1" applyBorder="1" applyAlignment="1">
      <alignment horizontal="center"/>
    </xf>
    <xf numFmtId="0" fontId="74" fillId="13" borderId="42" xfId="0" applyFont="1" applyFill="1" applyBorder="1" applyAlignment="1">
      <alignment horizontal="center"/>
    </xf>
    <xf numFmtId="0" fontId="74" fillId="13" borderId="43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0" fillId="7" borderId="41" xfId="0" applyFont="1" applyFill="1" applyBorder="1" applyAlignment="1">
      <alignment horizontal="center"/>
    </xf>
    <xf numFmtId="0" fontId="80" fillId="7" borderId="43" xfId="0" applyFont="1" applyFill="1" applyBorder="1" applyAlignment="1">
      <alignment horizontal="center"/>
    </xf>
    <xf numFmtId="0" fontId="80" fillId="7" borderId="15" xfId="0" applyFont="1" applyFill="1" applyBorder="1" applyAlignment="1">
      <alignment horizontal="center" vertical="center" wrapText="1"/>
    </xf>
    <xf numFmtId="0" fontId="80" fillId="7" borderId="18" xfId="0" applyFont="1" applyFill="1" applyBorder="1" applyAlignment="1">
      <alignment horizontal="center" vertical="center" wrapText="1"/>
    </xf>
    <xf numFmtId="0" fontId="80" fillId="7" borderId="21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zoomScale="85" zoomScaleNormal="85" zoomScaleSheetLayoutView="85" workbookViewId="0" topLeftCell="A202">
      <selection activeCell="M216" sqref="M216"/>
    </sheetView>
  </sheetViews>
  <sheetFormatPr defaultColWidth="9.140625" defaultRowHeight="12.75"/>
  <cols>
    <col min="1" max="1" width="5.28125" style="165" customWidth="1"/>
    <col min="2" max="2" width="7.7109375" style="165" customWidth="1"/>
    <col min="3" max="3" width="7.57421875" style="165" customWidth="1"/>
    <col min="4" max="4" width="6.8515625" style="165" customWidth="1"/>
    <col min="5" max="5" width="7.00390625" style="165" customWidth="1"/>
    <col min="6" max="6" width="11.421875" style="165" customWidth="1"/>
    <col min="7" max="7" width="5.8515625" style="165" customWidth="1"/>
    <col min="8" max="8" width="6.28125" style="165" customWidth="1"/>
    <col min="9" max="9" width="8.00390625" style="168" customWidth="1"/>
    <col min="10" max="10" width="9.57421875" style="132" customWidth="1"/>
    <col min="11" max="11" width="9.8515625" style="132" customWidth="1"/>
    <col min="12" max="12" width="8.421875" style="132" customWidth="1"/>
    <col min="13" max="13" width="11.00390625" style="132" customWidth="1"/>
    <col min="14" max="14" width="10.00390625" style="132" customWidth="1"/>
    <col min="15" max="15" width="5.140625" style="165" customWidth="1"/>
    <col min="16" max="16" width="10.28125" style="165" customWidth="1"/>
    <col min="17" max="17" width="14.28125" style="165" customWidth="1"/>
    <col min="18" max="18" width="20.28125" style="165" customWidth="1"/>
    <col min="19" max="19" width="12.8515625" style="169" customWidth="1"/>
    <col min="20" max="20" width="10.140625" style="170" customWidth="1"/>
    <col min="21" max="21" width="11.00390625" style="170" customWidth="1"/>
    <col min="22" max="22" width="9.00390625" style="165" customWidth="1"/>
    <col min="23" max="23" width="10.421875" style="165" customWidth="1"/>
    <col min="24" max="24" width="8.421875" style="165" customWidth="1"/>
    <col min="25" max="25" width="23.8515625" style="132" customWidth="1"/>
    <col min="26" max="16384" width="9.140625" style="132" customWidth="1"/>
  </cols>
  <sheetData>
    <row r="1" spans="1:25" s="2" customFormat="1" ht="26.25">
      <c r="A1" s="165"/>
      <c r="B1" s="161"/>
      <c r="C1" s="161"/>
      <c r="D1" s="161"/>
      <c r="E1" s="161"/>
      <c r="F1" s="161"/>
      <c r="G1" s="161"/>
      <c r="H1" s="161"/>
      <c r="I1" s="162"/>
      <c r="J1" s="3" t="s">
        <v>202</v>
      </c>
      <c r="K1" s="3"/>
      <c r="L1" s="719"/>
      <c r="M1" s="719"/>
      <c r="N1" s="719"/>
      <c r="O1" s="161"/>
      <c r="P1" s="161"/>
      <c r="Q1" s="161"/>
      <c r="R1" s="161"/>
      <c r="S1" s="164"/>
      <c r="T1" s="163"/>
      <c r="U1" s="163"/>
      <c r="V1" s="161"/>
      <c r="W1" s="161"/>
      <c r="X1" s="161"/>
      <c r="Y1" s="166" t="s">
        <v>155</v>
      </c>
    </row>
    <row r="2" spans="1:25" ht="29.25">
      <c r="A2" s="720" t="s">
        <v>17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</row>
    <row r="3" spans="1:25" s="2" customFormat="1" ht="29.25">
      <c r="A3" s="720" t="s">
        <v>201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</row>
    <row r="4" spans="1:25" s="2" customFormat="1" ht="9" customHeight="1">
      <c r="A4" s="161"/>
      <c r="B4" s="161"/>
      <c r="C4" s="161"/>
      <c r="D4" s="161"/>
      <c r="E4" s="161"/>
      <c r="F4" s="161"/>
      <c r="G4" s="161"/>
      <c r="H4" s="161"/>
      <c r="I4" s="167"/>
      <c r="J4" s="161"/>
      <c r="K4" s="161"/>
      <c r="L4" s="161"/>
      <c r="M4" s="161"/>
      <c r="N4" s="161"/>
      <c r="O4" s="161"/>
      <c r="P4" s="161"/>
      <c r="Q4" s="161"/>
      <c r="R4" s="161"/>
      <c r="S4" s="164"/>
      <c r="T4" s="163"/>
      <c r="U4" s="163"/>
      <c r="V4" s="161"/>
      <c r="W4" s="161"/>
      <c r="X4" s="161"/>
      <c r="Y4" s="161"/>
    </row>
    <row r="5" ht="12" customHeight="1"/>
    <row r="6" spans="1:25" ht="26.25">
      <c r="A6" s="736" t="s">
        <v>0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8"/>
      <c r="O6" s="733" t="s">
        <v>7</v>
      </c>
      <c r="P6" s="734"/>
      <c r="Q6" s="734"/>
      <c r="R6" s="734"/>
      <c r="S6" s="734"/>
      <c r="T6" s="734"/>
      <c r="U6" s="734"/>
      <c r="V6" s="734"/>
      <c r="W6" s="734"/>
      <c r="X6" s="734"/>
      <c r="Y6" s="735"/>
    </row>
    <row r="7" spans="1:26" ht="26.25" customHeight="1">
      <c r="A7" s="709" t="s">
        <v>13</v>
      </c>
      <c r="B7" s="709" t="s">
        <v>6</v>
      </c>
      <c r="C7" s="716" t="s">
        <v>15</v>
      </c>
      <c r="D7" s="715" t="s">
        <v>10</v>
      </c>
      <c r="E7" s="715"/>
      <c r="F7" s="709" t="s">
        <v>21</v>
      </c>
      <c r="G7" s="739" t="s">
        <v>1</v>
      </c>
      <c r="H7" s="740"/>
      <c r="I7" s="741"/>
      <c r="J7" s="742" t="s">
        <v>20</v>
      </c>
      <c r="K7" s="743"/>
      <c r="L7" s="743"/>
      <c r="M7" s="743"/>
      <c r="N7" s="743"/>
      <c r="O7" s="721" t="s">
        <v>13</v>
      </c>
      <c r="P7" s="721" t="s">
        <v>16</v>
      </c>
      <c r="Q7" s="721" t="s">
        <v>28</v>
      </c>
      <c r="R7" s="721" t="s">
        <v>25</v>
      </c>
      <c r="S7" s="744" t="s">
        <v>26</v>
      </c>
      <c r="T7" s="724" t="s">
        <v>19</v>
      </c>
      <c r="U7" s="725"/>
      <c r="V7" s="725"/>
      <c r="W7" s="726"/>
      <c r="X7" s="721" t="s">
        <v>27</v>
      </c>
      <c r="Y7" s="721" t="s">
        <v>14</v>
      </c>
      <c r="Z7" s="2"/>
    </row>
    <row r="8" spans="1:26" ht="18.75" customHeight="1">
      <c r="A8" s="710"/>
      <c r="B8" s="710"/>
      <c r="C8" s="717"/>
      <c r="D8" s="710" t="s">
        <v>11</v>
      </c>
      <c r="E8" s="710" t="s">
        <v>12</v>
      </c>
      <c r="F8" s="710"/>
      <c r="G8" s="712" t="s">
        <v>2</v>
      </c>
      <c r="H8" s="712" t="s">
        <v>3</v>
      </c>
      <c r="I8" s="727" t="s">
        <v>9</v>
      </c>
      <c r="J8" s="709" t="s">
        <v>22</v>
      </c>
      <c r="K8" s="709" t="s">
        <v>5</v>
      </c>
      <c r="L8" s="709" t="s">
        <v>18</v>
      </c>
      <c r="M8" s="709" t="s">
        <v>8</v>
      </c>
      <c r="N8" s="716" t="s">
        <v>50</v>
      </c>
      <c r="O8" s="722"/>
      <c r="P8" s="722"/>
      <c r="Q8" s="722"/>
      <c r="R8" s="722"/>
      <c r="S8" s="745"/>
      <c r="T8" s="730" t="s">
        <v>203</v>
      </c>
      <c r="U8" s="747" t="s">
        <v>5</v>
      </c>
      <c r="V8" s="721" t="s">
        <v>18</v>
      </c>
      <c r="W8" s="721" t="s">
        <v>23</v>
      </c>
      <c r="X8" s="722"/>
      <c r="Y8" s="722"/>
      <c r="Z8" s="2"/>
    </row>
    <row r="9" spans="1:25" ht="26.25">
      <c r="A9" s="710"/>
      <c r="B9" s="710"/>
      <c r="C9" s="717"/>
      <c r="D9" s="710"/>
      <c r="E9" s="710"/>
      <c r="F9" s="710"/>
      <c r="G9" s="713"/>
      <c r="H9" s="713"/>
      <c r="I9" s="728"/>
      <c r="J9" s="710"/>
      <c r="K9" s="710"/>
      <c r="L9" s="710"/>
      <c r="M9" s="710"/>
      <c r="N9" s="717"/>
      <c r="O9" s="722"/>
      <c r="P9" s="722"/>
      <c r="Q9" s="722"/>
      <c r="R9" s="722"/>
      <c r="S9" s="745"/>
      <c r="T9" s="731"/>
      <c r="U9" s="748"/>
      <c r="V9" s="722"/>
      <c r="W9" s="722"/>
      <c r="X9" s="722"/>
      <c r="Y9" s="722"/>
    </row>
    <row r="10" spans="1:25" ht="62.25" customHeight="1">
      <c r="A10" s="711"/>
      <c r="B10" s="711"/>
      <c r="C10" s="718"/>
      <c r="D10" s="711"/>
      <c r="E10" s="711"/>
      <c r="F10" s="711"/>
      <c r="G10" s="714"/>
      <c r="H10" s="714"/>
      <c r="I10" s="729"/>
      <c r="J10" s="711"/>
      <c r="K10" s="711"/>
      <c r="L10" s="711"/>
      <c r="M10" s="711"/>
      <c r="N10" s="718"/>
      <c r="O10" s="723"/>
      <c r="P10" s="723"/>
      <c r="Q10" s="723"/>
      <c r="R10" s="723"/>
      <c r="S10" s="746"/>
      <c r="T10" s="732"/>
      <c r="U10" s="749"/>
      <c r="V10" s="723"/>
      <c r="W10" s="723"/>
      <c r="X10" s="723"/>
      <c r="Y10" s="723"/>
    </row>
    <row r="11" spans="1:25" s="2" customFormat="1" ht="26.25">
      <c r="A11" s="171">
        <v>1</v>
      </c>
      <c r="B11" s="171" t="s">
        <v>104</v>
      </c>
      <c r="C11" s="171">
        <v>6026</v>
      </c>
      <c r="D11" s="171">
        <v>17</v>
      </c>
      <c r="E11" s="171">
        <v>2799</v>
      </c>
      <c r="F11" s="173" t="s">
        <v>157</v>
      </c>
      <c r="G11" s="171">
        <v>2</v>
      </c>
      <c r="H11" s="171">
        <v>0</v>
      </c>
      <c r="I11" s="174">
        <v>59</v>
      </c>
      <c r="J11" s="175">
        <v>859</v>
      </c>
      <c r="K11" s="176"/>
      <c r="L11" s="177"/>
      <c r="M11" s="176"/>
      <c r="N11" s="176"/>
      <c r="O11" s="178"/>
      <c r="P11" s="178"/>
      <c r="Q11" s="178"/>
      <c r="R11" s="178"/>
      <c r="S11" s="179"/>
      <c r="T11" s="180"/>
      <c r="U11" s="180"/>
      <c r="V11" s="181"/>
      <c r="W11" s="178"/>
      <c r="X11" s="178"/>
      <c r="Y11" s="176"/>
    </row>
    <row r="12" spans="1:25" s="2" customFormat="1" ht="26.25">
      <c r="A12" s="292"/>
      <c r="B12" s="292"/>
      <c r="C12" s="292"/>
      <c r="D12" s="292"/>
      <c r="E12" s="292"/>
      <c r="F12" s="208"/>
      <c r="G12" s="292"/>
      <c r="H12" s="292"/>
      <c r="I12" s="293"/>
      <c r="J12" s="294"/>
      <c r="K12" s="189"/>
      <c r="L12" s="295"/>
      <c r="M12" s="189"/>
      <c r="N12" s="189"/>
      <c r="O12" s="185"/>
      <c r="P12" s="185"/>
      <c r="Q12" s="185"/>
      <c r="R12" s="185"/>
      <c r="S12" s="186"/>
      <c r="T12" s="187"/>
      <c r="U12" s="187"/>
      <c r="V12" s="188"/>
      <c r="W12" s="185"/>
      <c r="X12" s="185"/>
      <c r="Y12" s="189"/>
    </row>
    <row r="13" spans="1:25" s="2" customFormat="1" ht="26.25">
      <c r="A13" s="190">
        <v>2</v>
      </c>
      <c r="B13" s="190" t="s">
        <v>104</v>
      </c>
      <c r="C13" s="190">
        <v>6033</v>
      </c>
      <c r="D13" s="190">
        <v>32</v>
      </c>
      <c r="E13" s="190">
        <v>6666</v>
      </c>
      <c r="F13" s="161" t="s">
        <v>157</v>
      </c>
      <c r="G13" s="190">
        <v>0</v>
      </c>
      <c r="H13" s="190">
        <v>3</v>
      </c>
      <c r="I13" s="192">
        <v>92.4</v>
      </c>
      <c r="J13" s="191">
        <v>392.4</v>
      </c>
      <c r="K13" s="193"/>
      <c r="L13" s="193"/>
      <c r="M13" s="191"/>
      <c r="N13" s="194"/>
      <c r="O13" s="190"/>
      <c r="P13" s="190"/>
      <c r="Q13" s="190"/>
      <c r="R13" s="190"/>
      <c r="S13" s="195"/>
      <c r="T13" s="196"/>
      <c r="U13" s="196"/>
      <c r="V13" s="197"/>
      <c r="W13" s="190"/>
      <c r="X13" s="190"/>
      <c r="Y13" s="191"/>
    </row>
    <row r="14" spans="1:25" s="2" customFormat="1" ht="26.25">
      <c r="A14" s="198"/>
      <c r="B14" s="198"/>
      <c r="C14" s="198"/>
      <c r="D14" s="198"/>
      <c r="E14" s="198"/>
      <c r="F14" s="198"/>
      <c r="G14" s="198"/>
      <c r="H14" s="198"/>
      <c r="I14" s="200"/>
      <c r="J14" s="199"/>
      <c r="K14" s="201"/>
      <c r="L14" s="201"/>
      <c r="M14" s="199"/>
      <c r="N14" s="199"/>
      <c r="O14" s="198"/>
      <c r="P14" s="198"/>
      <c r="Q14" s="198"/>
      <c r="R14" s="198"/>
      <c r="S14" s="202"/>
      <c r="T14" s="203"/>
      <c r="U14" s="203"/>
      <c r="V14" s="204"/>
      <c r="W14" s="198"/>
      <c r="X14" s="198"/>
      <c r="Y14" s="199"/>
    </row>
    <row r="15" spans="1:25" s="2" customFormat="1" ht="26.25">
      <c r="A15" s="178">
        <v>3</v>
      </c>
      <c r="B15" s="178" t="s">
        <v>104</v>
      </c>
      <c r="C15" s="178">
        <v>5949</v>
      </c>
      <c r="D15" s="178">
        <v>11</v>
      </c>
      <c r="E15" s="178">
        <v>2835</v>
      </c>
      <c r="F15" s="173" t="s">
        <v>157</v>
      </c>
      <c r="G15" s="178">
        <v>0</v>
      </c>
      <c r="H15" s="178">
        <v>3</v>
      </c>
      <c r="I15" s="205">
        <v>80.7</v>
      </c>
      <c r="J15" s="176"/>
      <c r="K15" s="176">
        <v>380.7</v>
      </c>
      <c r="L15" s="176"/>
      <c r="M15" s="176"/>
      <c r="N15" s="176"/>
      <c r="O15" s="178">
        <v>1</v>
      </c>
      <c r="P15" s="178">
        <v>7</v>
      </c>
      <c r="Q15" s="178" t="s">
        <v>158</v>
      </c>
      <c r="R15" s="178" t="s">
        <v>159</v>
      </c>
      <c r="S15" s="206">
        <v>148</v>
      </c>
      <c r="T15" s="207"/>
      <c r="U15" s="207">
        <v>148</v>
      </c>
      <c r="V15" s="178"/>
      <c r="W15" s="178"/>
      <c r="X15" s="178" t="s">
        <v>160</v>
      </c>
      <c r="Y15" s="176"/>
    </row>
    <row r="16" spans="1:25" s="2" customFormat="1" ht="22.5" customHeight="1">
      <c r="A16" s="182"/>
      <c r="B16" s="182"/>
      <c r="C16" s="182"/>
      <c r="D16" s="182"/>
      <c r="E16" s="182"/>
      <c r="F16" s="182"/>
      <c r="G16" s="182"/>
      <c r="H16" s="182"/>
      <c r="I16" s="184"/>
      <c r="J16" s="183"/>
      <c r="K16" s="183"/>
      <c r="L16" s="183"/>
      <c r="M16" s="183"/>
      <c r="N16" s="183"/>
      <c r="O16" s="182"/>
      <c r="P16" s="208"/>
      <c r="Q16" s="182"/>
      <c r="R16" s="182"/>
      <c r="S16" s="209"/>
      <c r="T16" s="210"/>
      <c r="U16" s="210"/>
      <c r="V16" s="182"/>
      <c r="W16" s="182"/>
      <c r="X16" s="182"/>
      <c r="Y16" s="183"/>
    </row>
    <row r="17" spans="1:25" s="2" customFormat="1" ht="22.5" customHeight="1">
      <c r="A17" s="190">
        <v>4</v>
      </c>
      <c r="B17" s="190" t="s">
        <v>104</v>
      </c>
      <c r="C17" s="190">
        <v>1219</v>
      </c>
      <c r="D17" s="190">
        <v>17</v>
      </c>
      <c r="E17" s="190">
        <v>718</v>
      </c>
      <c r="F17" s="161" t="s">
        <v>157</v>
      </c>
      <c r="G17" s="190">
        <v>2</v>
      </c>
      <c r="H17" s="190">
        <v>1</v>
      </c>
      <c r="I17" s="192">
        <v>38.2</v>
      </c>
      <c r="J17" s="191">
        <v>938.2</v>
      </c>
      <c r="K17" s="191"/>
      <c r="L17" s="191"/>
      <c r="M17" s="191"/>
      <c r="N17" s="191"/>
      <c r="O17" s="190"/>
      <c r="P17" s="190"/>
      <c r="Q17" s="190"/>
      <c r="R17" s="190"/>
      <c r="S17" s="211"/>
      <c r="T17" s="212"/>
      <c r="U17" s="212"/>
      <c r="V17" s="190"/>
      <c r="W17" s="190"/>
      <c r="X17" s="190"/>
      <c r="Y17" s="191"/>
    </row>
    <row r="18" spans="1:25" s="2" customFormat="1" ht="22.5" customHeight="1">
      <c r="A18" s="198"/>
      <c r="B18" s="198"/>
      <c r="C18" s="198"/>
      <c r="D18" s="198"/>
      <c r="E18" s="198"/>
      <c r="F18" s="198"/>
      <c r="G18" s="198"/>
      <c r="H18" s="198"/>
      <c r="I18" s="200"/>
      <c r="J18" s="199"/>
      <c r="K18" s="199"/>
      <c r="L18" s="199"/>
      <c r="M18" s="199"/>
      <c r="N18" s="199"/>
      <c r="O18" s="198"/>
      <c r="P18" s="198"/>
      <c r="Q18" s="198"/>
      <c r="R18" s="213"/>
      <c r="S18" s="214"/>
      <c r="T18" s="203"/>
      <c r="U18" s="203"/>
      <c r="V18" s="198"/>
      <c r="W18" s="198"/>
      <c r="X18" s="198"/>
      <c r="Y18" s="199"/>
    </row>
    <row r="19" spans="1:25" s="2" customFormat="1" ht="22.5" customHeight="1">
      <c r="A19" s="178">
        <v>5</v>
      </c>
      <c r="B19" s="178" t="s">
        <v>104</v>
      </c>
      <c r="C19" s="178">
        <v>6065</v>
      </c>
      <c r="D19" s="178">
        <v>65</v>
      </c>
      <c r="E19" s="178">
        <v>2903</v>
      </c>
      <c r="F19" s="173" t="s">
        <v>157</v>
      </c>
      <c r="G19" s="178">
        <v>2</v>
      </c>
      <c r="H19" s="178">
        <v>0</v>
      </c>
      <c r="I19" s="205">
        <v>43.9</v>
      </c>
      <c r="J19" s="176">
        <v>843.9</v>
      </c>
      <c r="K19" s="176"/>
      <c r="L19" s="176"/>
      <c r="M19" s="176"/>
      <c r="N19" s="176"/>
      <c r="O19" s="178"/>
      <c r="P19" s="178"/>
      <c r="Q19" s="178"/>
      <c r="R19" s="178"/>
      <c r="S19" s="206"/>
      <c r="T19" s="207"/>
      <c r="U19" s="207"/>
      <c r="V19" s="178"/>
      <c r="W19" s="178"/>
      <c r="X19" s="178"/>
      <c r="Y19" s="176"/>
    </row>
    <row r="20" spans="1:25" s="2" customFormat="1" ht="22.5" customHeight="1">
      <c r="A20" s="182"/>
      <c r="B20" s="182"/>
      <c r="C20" s="182"/>
      <c r="D20" s="182"/>
      <c r="E20" s="182"/>
      <c r="F20" s="182"/>
      <c r="G20" s="182"/>
      <c r="H20" s="182"/>
      <c r="I20" s="184"/>
      <c r="J20" s="183"/>
      <c r="K20" s="183"/>
      <c r="L20" s="183"/>
      <c r="M20" s="183"/>
      <c r="N20" s="183"/>
      <c r="O20" s="182"/>
      <c r="P20" s="182"/>
      <c r="Q20" s="182"/>
      <c r="R20" s="182"/>
      <c r="S20" s="209"/>
      <c r="T20" s="210"/>
      <c r="U20" s="210"/>
      <c r="V20" s="182"/>
      <c r="W20" s="182"/>
      <c r="X20" s="182"/>
      <c r="Y20" s="183"/>
    </row>
    <row r="21" spans="1:25" s="2" customFormat="1" ht="22.5" customHeight="1">
      <c r="A21" s="213">
        <v>6</v>
      </c>
      <c r="B21" s="190" t="s">
        <v>104</v>
      </c>
      <c r="C21" s="190">
        <v>5945</v>
      </c>
      <c r="D21" s="190">
        <v>28</v>
      </c>
      <c r="E21" s="190">
        <v>2831</v>
      </c>
      <c r="F21" s="161" t="s">
        <v>157</v>
      </c>
      <c r="G21" s="190">
        <v>0</v>
      </c>
      <c r="H21" s="213">
        <v>2</v>
      </c>
      <c r="I21" s="216">
        <v>10.9</v>
      </c>
      <c r="J21" s="191"/>
      <c r="K21" s="215">
        <v>210.9</v>
      </c>
      <c r="L21" s="215"/>
      <c r="M21" s="191"/>
      <c r="N21" s="215"/>
      <c r="O21" s="190">
        <v>1</v>
      </c>
      <c r="P21" s="190">
        <v>15</v>
      </c>
      <c r="Q21" s="213" t="s">
        <v>158</v>
      </c>
      <c r="R21" s="190" t="s">
        <v>108</v>
      </c>
      <c r="S21" s="217">
        <v>112.5</v>
      </c>
      <c r="T21" s="218"/>
      <c r="U21" s="218">
        <v>112.5</v>
      </c>
      <c r="V21" s="190"/>
      <c r="W21" s="213"/>
      <c r="X21" s="190" t="s">
        <v>161</v>
      </c>
      <c r="Y21" s="215"/>
    </row>
    <row r="22" spans="1:25" s="2" customFormat="1" ht="26.25">
      <c r="A22" s="198"/>
      <c r="B22" s="213"/>
      <c r="C22" s="213"/>
      <c r="D22" s="213"/>
      <c r="E22" s="213"/>
      <c r="F22" s="198"/>
      <c r="G22" s="213"/>
      <c r="H22" s="198"/>
      <c r="I22" s="200"/>
      <c r="J22" s="215"/>
      <c r="K22" s="201"/>
      <c r="L22" s="201"/>
      <c r="M22" s="215"/>
      <c r="N22" s="219"/>
      <c r="O22" s="213"/>
      <c r="P22" s="213"/>
      <c r="Q22" s="198"/>
      <c r="R22" s="213"/>
      <c r="S22" s="202"/>
      <c r="T22" s="220"/>
      <c r="U22" s="220"/>
      <c r="V22" s="221"/>
      <c r="W22" s="198"/>
      <c r="X22" s="213"/>
      <c r="Y22" s="199"/>
    </row>
    <row r="23" spans="1:25" s="2" customFormat="1" ht="26.25">
      <c r="A23" s="178">
        <v>7</v>
      </c>
      <c r="B23" s="178" t="s">
        <v>104</v>
      </c>
      <c r="C23" s="178">
        <v>5974</v>
      </c>
      <c r="D23" s="178">
        <v>235</v>
      </c>
      <c r="E23" s="178">
        <v>2860</v>
      </c>
      <c r="F23" s="173" t="s">
        <v>157</v>
      </c>
      <c r="G23" s="178">
        <v>0</v>
      </c>
      <c r="H23" s="178">
        <v>2</v>
      </c>
      <c r="I23" s="205">
        <v>53.2</v>
      </c>
      <c r="J23" s="176">
        <v>253.2</v>
      </c>
      <c r="K23" s="172"/>
      <c r="L23" s="172"/>
      <c r="M23" s="176"/>
      <c r="N23" s="176"/>
      <c r="O23" s="178"/>
      <c r="P23" s="178"/>
      <c r="Q23" s="178"/>
      <c r="R23" s="178"/>
      <c r="S23" s="179"/>
      <c r="T23" s="207"/>
      <c r="U23" s="207"/>
      <c r="V23" s="181"/>
      <c r="W23" s="178"/>
      <c r="X23" s="178"/>
      <c r="Y23" s="176"/>
    </row>
    <row r="24" spans="1:25" s="2" customFormat="1" ht="26.25">
      <c r="A24" s="190"/>
      <c r="B24" s="227" t="s">
        <v>104</v>
      </c>
      <c r="C24" s="190">
        <v>5977</v>
      </c>
      <c r="D24" s="190">
        <v>3</v>
      </c>
      <c r="E24" s="190">
        <v>2863</v>
      </c>
      <c r="F24" s="223" t="s">
        <v>157</v>
      </c>
      <c r="G24" s="190">
        <v>0</v>
      </c>
      <c r="H24" s="190">
        <v>1</v>
      </c>
      <c r="I24" s="192">
        <v>77.4</v>
      </c>
      <c r="J24" s="191"/>
      <c r="K24" s="193">
        <v>177.4</v>
      </c>
      <c r="L24" s="193"/>
      <c r="M24" s="191"/>
      <c r="N24" s="194"/>
      <c r="O24" s="190">
        <v>1</v>
      </c>
      <c r="P24" s="190" t="s">
        <v>162</v>
      </c>
      <c r="Q24" s="190" t="s">
        <v>158</v>
      </c>
      <c r="R24" s="190" t="s">
        <v>108</v>
      </c>
      <c r="S24" s="195">
        <v>264.6</v>
      </c>
      <c r="T24" s="196"/>
      <c r="U24" s="196">
        <v>264.6</v>
      </c>
      <c r="V24" s="197"/>
      <c r="W24" s="190"/>
      <c r="X24" s="190" t="s">
        <v>163</v>
      </c>
      <c r="Y24" s="191"/>
    </row>
    <row r="25" spans="1:25" s="2" customFormat="1" ht="26.25">
      <c r="A25" s="182"/>
      <c r="B25" s="182"/>
      <c r="C25" s="182"/>
      <c r="D25" s="182"/>
      <c r="E25" s="182"/>
      <c r="F25" s="182"/>
      <c r="G25" s="182"/>
      <c r="H25" s="182"/>
      <c r="I25" s="184"/>
      <c r="J25" s="183"/>
      <c r="K25" s="224"/>
      <c r="L25" s="224"/>
      <c r="M25" s="183"/>
      <c r="N25" s="183"/>
      <c r="O25" s="182"/>
      <c r="P25" s="208"/>
      <c r="Q25" s="182"/>
      <c r="R25" s="182"/>
      <c r="S25" s="225"/>
      <c r="T25" s="210"/>
      <c r="U25" s="210"/>
      <c r="V25" s="226"/>
      <c r="W25" s="182"/>
      <c r="X25" s="182"/>
      <c r="Y25" s="183"/>
    </row>
    <row r="26" spans="1:25" s="2" customFormat="1" ht="21" customHeight="1">
      <c r="A26" s="178">
        <v>8</v>
      </c>
      <c r="B26" s="178" t="s">
        <v>104</v>
      </c>
      <c r="C26" s="178">
        <v>6206</v>
      </c>
      <c r="D26" s="178">
        <v>37</v>
      </c>
      <c r="E26" s="178">
        <v>3028</v>
      </c>
      <c r="F26" s="178" t="s">
        <v>157</v>
      </c>
      <c r="G26" s="178">
        <v>0</v>
      </c>
      <c r="H26" s="178">
        <v>0</v>
      </c>
      <c r="I26" s="205">
        <v>91.2</v>
      </c>
      <c r="J26" s="176">
        <v>91.2</v>
      </c>
      <c r="K26" s="176"/>
      <c r="L26" s="176"/>
      <c r="M26" s="176"/>
      <c r="N26" s="176"/>
      <c r="O26" s="178"/>
      <c r="P26" s="178"/>
      <c r="Q26" s="178"/>
      <c r="R26" s="178"/>
      <c r="S26" s="206"/>
      <c r="T26" s="207"/>
      <c r="U26" s="207"/>
      <c r="V26" s="178"/>
      <c r="W26" s="178"/>
      <c r="X26" s="178"/>
      <c r="Y26" s="176"/>
    </row>
    <row r="27" spans="1:25" s="2" customFormat="1" ht="22.5" customHeight="1">
      <c r="A27" s="227"/>
      <c r="B27" s="227" t="s">
        <v>104</v>
      </c>
      <c r="C27" s="227">
        <v>5934</v>
      </c>
      <c r="D27" s="227">
        <v>40</v>
      </c>
      <c r="E27" s="227">
        <v>2820</v>
      </c>
      <c r="F27" s="190" t="s">
        <v>157</v>
      </c>
      <c r="G27" s="227">
        <v>0</v>
      </c>
      <c r="H27" s="227">
        <v>0</v>
      </c>
      <c r="I27" s="228">
        <v>50.5</v>
      </c>
      <c r="J27" s="222"/>
      <c r="K27" s="222">
        <v>50.5</v>
      </c>
      <c r="L27" s="222"/>
      <c r="M27" s="222"/>
      <c r="N27" s="222"/>
      <c r="O27" s="227">
        <v>1</v>
      </c>
      <c r="P27" s="227">
        <v>4</v>
      </c>
      <c r="Q27" s="227" t="s">
        <v>158</v>
      </c>
      <c r="R27" s="227" t="s">
        <v>108</v>
      </c>
      <c r="S27" s="229">
        <v>120</v>
      </c>
      <c r="T27" s="230"/>
      <c r="U27" s="231">
        <v>120</v>
      </c>
      <c r="V27" s="227"/>
      <c r="W27" s="227"/>
      <c r="X27" s="227" t="s">
        <v>164</v>
      </c>
      <c r="Y27" s="222"/>
    </row>
    <row r="28" spans="1:25" s="2" customFormat="1" ht="22.5" customHeight="1">
      <c r="A28" s="198"/>
      <c r="B28" s="198"/>
      <c r="C28" s="198"/>
      <c r="D28" s="198"/>
      <c r="E28" s="198"/>
      <c r="F28" s="223"/>
      <c r="G28" s="198"/>
      <c r="H28" s="198"/>
      <c r="I28" s="200"/>
      <c r="J28" s="199"/>
      <c r="K28" s="199"/>
      <c r="L28" s="199"/>
      <c r="M28" s="199"/>
      <c r="N28" s="199"/>
      <c r="O28" s="198"/>
      <c r="P28" s="223"/>
      <c r="Q28" s="198"/>
      <c r="R28" s="198"/>
      <c r="S28" s="214"/>
      <c r="T28" s="203"/>
      <c r="U28" s="297"/>
      <c r="V28" s="198"/>
      <c r="W28" s="198"/>
      <c r="X28" s="198"/>
      <c r="Y28" s="199"/>
    </row>
    <row r="29" spans="1:25" s="2" customFormat="1" ht="21" customHeight="1">
      <c r="A29" s="182"/>
      <c r="B29" s="182"/>
      <c r="C29" s="182"/>
      <c r="D29" s="182"/>
      <c r="E29" s="182"/>
      <c r="F29" s="182"/>
      <c r="G29" s="182"/>
      <c r="H29" s="182"/>
      <c r="I29" s="184"/>
      <c r="J29" s="183"/>
      <c r="K29" s="183"/>
      <c r="L29" s="183"/>
      <c r="M29" s="183"/>
      <c r="N29" s="183"/>
      <c r="O29" s="182"/>
      <c r="P29" s="208"/>
      <c r="Q29" s="182"/>
      <c r="R29" s="182"/>
      <c r="S29" s="209"/>
      <c r="T29" s="210"/>
      <c r="U29" s="210"/>
      <c r="V29" s="182"/>
      <c r="W29" s="182"/>
      <c r="X29" s="182"/>
      <c r="Y29" s="183"/>
    </row>
    <row r="30" spans="1:25" s="2" customFormat="1" ht="26.25">
      <c r="A30" s="178">
        <v>9</v>
      </c>
      <c r="B30" s="178" t="s">
        <v>104</v>
      </c>
      <c r="C30" s="178">
        <v>6185</v>
      </c>
      <c r="D30" s="178">
        <v>359</v>
      </c>
      <c r="E30" s="178">
        <v>3024</v>
      </c>
      <c r="F30" s="178" t="s">
        <v>165</v>
      </c>
      <c r="G30" s="178">
        <v>0</v>
      </c>
      <c r="H30" s="178">
        <v>0</v>
      </c>
      <c r="I30" s="205">
        <v>76.3</v>
      </c>
      <c r="J30" s="176"/>
      <c r="K30" s="176">
        <v>76.3</v>
      </c>
      <c r="L30" s="176"/>
      <c r="M30" s="176"/>
      <c r="N30" s="176"/>
      <c r="O30" s="178">
        <v>1</v>
      </c>
      <c r="P30" s="178" t="s">
        <v>196</v>
      </c>
      <c r="Q30" s="227" t="s">
        <v>158</v>
      </c>
      <c r="R30" s="227" t="s">
        <v>108</v>
      </c>
      <c r="S30" s="206">
        <v>108</v>
      </c>
      <c r="T30" s="207"/>
      <c r="U30" s="207">
        <v>108</v>
      </c>
      <c r="V30" s="178"/>
      <c r="W30" s="178"/>
      <c r="X30" s="178" t="s">
        <v>197</v>
      </c>
      <c r="Y30" s="176"/>
    </row>
    <row r="31" spans="1:25" s="2" customFormat="1" ht="26.25">
      <c r="A31" s="182"/>
      <c r="B31" s="182"/>
      <c r="C31" s="182"/>
      <c r="D31" s="182"/>
      <c r="E31" s="182"/>
      <c r="F31" s="182"/>
      <c r="G31" s="182"/>
      <c r="H31" s="182"/>
      <c r="I31" s="184"/>
      <c r="J31" s="183"/>
      <c r="K31" s="183"/>
      <c r="L31" s="183"/>
      <c r="M31" s="183"/>
      <c r="N31" s="183"/>
      <c r="O31" s="182"/>
      <c r="P31" s="182"/>
      <c r="Q31" s="182"/>
      <c r="R31" s="182"/>
      <c r="S31" s="209"/>
      <c r="T31" s="210"/>
      <c r="U31" s="210"/>
      <c r="V31" s="182"/>
      <c r="W31" s="182"/>
      <c r="X31" s="182"/>
      <c r="Y31" s="183"/>
    </row>
    <row r="32" spans="1:25" s="2" customFormat="1" ht="26.25">
      <c r="A32" s="190">
        <v>10</v>
      </c>
      <c r="B32" s="190" t="s">
        <v>104</v>
      </c>
      <c r="C32" s="190">
        <v>5946</v>
      </c>
      <c r="D32" s="190">
        <v>30</v>
      </c>
      <c r="E32" s="190">
        <v>2832</v>
      </c>
      <c r="F32" s="190" t="s">
        <v>157</v>
      </c>
      <c r="G32" s="190">
        <v>0</v>
      </c>
      <c r="H32" s="190">
        <v>0</v>
      </c>
      <c r="I32" s="192">
        <v>64.2</v>
      </c>
      <c r="J32" s="191"/>
      <c r="K32" s="191">
        <v>64.2</v>
      </c>
      <c r="L32" s="191"/>
      <c r="M32" s="191"/>
      <c r="N32" s="191"/>
      <c r="O32" s="190">
        <v>1</v>
      </c>
      <c r="P32" s="190">
        <v>97</v>
      </c>
      <c r="Q32" s="190" t="s">
        <v>158</v>
      </c>
      <c r="R32" s="190" t="s">
        <v>108</v>
      </c>
      <c r="S32" s="211">
        <v>99</v>
      </c>
      <c r="T32" s="212"/>
      <c r="U32" s="232">
        <v>99</v>
      </c>
      <c r="V32" s="190"/>
      <c r="W32" s="190"/>
      <c r="X32" s="190" t="s">
        <v>167</v>
      </c>
      <c r="Y32" s="191"/>
    </row>
    <row r="33" spans="1:25" s="2" customFormat="1" ht="26.25">
      <c r="A33" s="182"/>
      <c r="B33" s="182"/>
      <c r="C33" s="182"/>
      <c r="D33" s="182"/>
      <c r="E33" s="182"/>
      <c r="F33" s="182"/>
      <c r="G33" s="182"/>
      <c r="H33" s="182"/>
      <c r="I33" s="184"/>
      <c r="J33" s="183"/>
      <c r="K33" s="183"/>
      <c r="L33" s="183"/>
      <c r="M33" s="183"/>
      <c r="N33" s="183"/>
      <c r="O33" s="182"/>
      <c r="P33" s="182"/>
      <c r="Q33" s="182"/>
      <c r="R33" s="182"/>
      <c r="S33" s="209"/>
      <c r="T33" s="210"/>
      <c r="U33" s="210"/>
      <c r="V33" s="182"/>
      <c r="W33" s="182"/>
      <c r="X33" s="182"/>
      <c r="Y33" s="183"/>
    </row>
    <row r="34" spans="1:25" s="2" customFormat="1" ht="26.25">
      <c r="A34" s="178">
        <v>11</v>
      </c>
      <c r="B34" s="178" t="s">
        <v>104</v>
      </c>
      <c r="C34" s="178">
        <v>1194</v>
      </c>
      <c r="D34" s="178">
        <v>5</v>
      </c>
      <c r="E34" s="178">
        <v>693</v>
      </c>
      <c r="F34" s="178" t="s">
        <v>157</v>
      </c>
      <c r="G34" s="178">
        <v>0</v>
      </c>
      <c r="H34" s="178">
        <v>2</v>
      </c>
      <c r="I34" s="233">
        <v>94</v>
      </c>
      <c r="J34" s="176"/>
      <c r="K34" s="172">
        <v>294</v>
      </c>
      <c r="L34" s="172"/>
      <c r="M34" s="176"/>
      <c r="N34" s="177"/>
      <c r="O34" s="178">
        <v>1</v>
      </c>
      <c r="P34" s="178">
        <v>25</v>
      </c>
      <c r="Q34" s="178" t="s">
        <v>158</v>
      </c>
      <c r="R34" s="178" t="s">
        <v>166</v>
      </c>
      <c r="S34" s="179">
        <v>166.4</v>
      </c>
      <c r="T34" s="180"/>
      <c r="U34" s="180">
        <v>166.4</v>
      </c>
      <c r="V34" s="181"/>
      <c r="W34" s="178"/>
      <c r="X34" s="178" t="s">
        <v>168</v>
      </c>
      <c r="Y34" s="176"/>
    </row>
    <row r="35" spans="1:25" s="2" customFormat="1" ht="26.25">
      <c r="A35" s="227"/>
      <c r="B35" s="227" t="s">
        <v>104</v>
      </c>
      <c r="C35" s="227">
        <v>1253</v>
      </c>
      <c r="D35" s="227">
        <v>4</v>
      </c>
      <c r="E35" s="227">
        <v>752</v>
      </c>
      <c r="F35" s="227" t="s">
        <v>157</v>
      </c>
      <c r="G35" s="227">
        <v>0</v>
      </c>
      <c r="H35" s="227">
        <v>2</v>
      </c>
      <c r="I35" s="234">
        <v>88</v>
      </c>
      <c r="J35" s="222"/>
      <c r="K35" s="235">
        <v>288</v>
      </c>
      <c r="L35" s="235"/>
      <c r="M35" s="222"/>
      <c r="N35" s="222"/>
      <c r="O35" s="227">
        <v>2</v>
      </c>
      <c r="P35" s="223">
        <v>25</v>
      </c>
      <c r="Q35" s="227" t="s">
        <v>158</v>
      </c>
      <c r="R35" s="190" t="s">
        <v>166</v>
      </c>
      <c r="S35" s="236">
        <v>208.05</v>
      </c>
      <c r="T35" s="230"/>
      <c r="U35" s="237">
        <v>208.05</v>
      </c>
      <c r="V35" s="238"/>
      <c r="W35" s="227"/>
      <c r="X35" s="227" t="s">
        <v>161</v>
      </c>
      <c r="Y35" s="222"/>
    </row>
    <row r="36" spans="1:25" s="2" customFormat="1" ht="26.25">
      <c r="A36" s="227"/>
      <c r="B36" s="227" t="s">
        <v>104</v>
      </c>
      <c r="C36" s="227">
        <v>1204</v>
      </c>
      <c r="D36" s="227">
        <v>6</v>
      </c>
      <c r="E36" s="227">
        <v>703</v>
      </c>
      <c r="F36" s="227" t="s">
        <v>157</v>
      </c>
      <c r="G36" s="227">
        <v>0</v>
      </c>
      <c r="H36" s="227">
        <v>3</v>
      </c>
      <c r="I36" s="228">
        <v>51.8</v>
      </c>
      <c r="J36" s="222">
        <v>351.8</v>
      </c>
      <c r="K36" s="222"/>
      <c r="L36" s="222"/>
      <c r="M36" s="222"/>
      <c r="N36" s="222"/>
      <c r="O36" s="227"/>
      <c r="P36" s="227"/>
      <c r="Q36" s="227"/>
      <c r="R36" s="227"/>
      <c r="S36" s="229"/>
      <c r="T36" s="230"/>
      <c r="U36" s="230"/>
      <c r="V36" s="227"/>
      <c r="W36" s="227"/>
      <c r="X36" s="227"/>
      <c r="Y36" s="222"/>
    </row>
    <row r="37" spans="1:25" s="2" customFormat="1" ht="26.25">
      <c r="A37" s="190"/>
      <c r="B37" s="190"/>
      <c r="C37" s="190"/>
      <c r="D37" s="190"/>
      <c r="E37" s="190"/>
      <c r="F37" s="190"/>
      <c r="G37" s="190"/>
      <c r="H37" s="190"/>
      <c r="I37" s="192"/>
      <c r="J37" s="191"/>
      <c r="K37" s="191"/>
      <c r="L37" s="191"/>
      <c r="M37" s="191"/>
      <c r="N37" s="191"/>
      <c r="O37" s="190"/>
      <c r="P37" s="223"/>
      <c r="Q37" s="190"/>
      <c r="R37" s="190"/>
      <c r="S37" s="211"/>
      <c r="T37" s="212"/>
      <c r="U37" s="212"/>
      <c r="V37" s="190"/>
      <c r="W37" s="190"/>
      <c r="X37" s="190"/>
      <c r="Y37" s="191"/>
    </row>
    <row r="38" spans="1:25" s="2" customFormat="1" ht="26.25">
      <c r="A38" s="178">
        <v>12</v>
      </c>
      <c r="B38" s="178" t="s">
        <v>104</v>
      </c>
      <c r="C38" s="178">
        <v>1207</v>
      </c>
      <c r="D38" s="178">
        <v>8</v>
      </c>
      <c r="E38" s="178">
        <v>706</v>
      </c>
      <c r="F38" s="178" t="s">
        <v>157</v>
      </c>
      <c r="G38" s="178">
        <v>0</v>
      </c>
      <c r="H38" s="178">
        <v>0</v>
      </c>
      <c r="I38" s="205">
        <v>84.1</v>
      </c>
      <c r="J38" s="176"/>
      <c r="K38" s="176">
        <v>84.1</v>
      </c>
      <c r="L38" s="176"/>
      <c r="M38" s="176"/>
      <c r="N38" s="176"/>
      <c r="O38" s="178">
        <v>1</v>
      </c>
      <c r="P38" s="173">
        <v>16</v>
      </c>
      <c r="Q38" s="178" t="s">
        <v>158</v>
      </c>
      <c r="R38" s="178" t="s">
        <v>108</v>
      </c>
      <c r="S38" s="206">
        <v>127.5</v>
      </c>
      <c r="T38" s="207"/>
      <c r="U38" s="207">
        <v>127.5</v>
      </c>
      <c r="V38" s="178"/>
      <c r="W38" s="178"/>
      <c r="X38" s="178" t="s">
        <v>168</v>
      </c>
      <c r="Y38" s="176"/>
    </row>
    <row r="39" spans="1:25" s="2" customFormat="1" ht="26.25">
      <c r="A39" s="227"/>
      <c r="B39" s="227" t="s">
        <v>104</v>
      </c>
      <c r="C39" s="227">
        <v>1223</v>
      </c>
      <c r="D39" s="227">
        <v>25</v>
      </c>
      <c r="E39" s="227">
        <v>722</v>
      </c>
      <c r="F39" s="227" t="s">
        <v>157</v>
      </c>
      <c r="G39" s="227">
        <v>2</v>
      </c>
      <c r="H39" s="227">
        <v>2</v>
      </c>
      <c r="I39" s="228">
        <v>0.9</v>
      </c>
      <c r="J39" s="222"/>
      <c r="K39" s="222">
        <v>1000.9</v>
      </c>
      <c r="L39" s="222"/>
      <c r="M39" s="222"/>
      <c r="N39" s="222"/>
      <c r="O39" s="227">
        <v>2</v>
      </c>
      <c r="P39" s="227">
        <v>16</v>
      </c>
      <c r="Q39" s="227" t="s">
        <v>158</v>
      </c>
      <c r="R39" s="190" t="s">
        <v>159</v>
      </c>
      <c r="S39" s="229">
        <v>152</v>
      </c>
      <c r="T39" s="230"/>
      <c r="U39" s="231">
        <v>152</v>
      </c>
      <c r="V39" s="227"/>
      <c r="W39" s="227"/>
      <c r="X39" s="227" t="s">
        <v>169</v>
      </c>
      <c r="Y39" s="222"/>
    </row>
    <row r="40" spans="1:25" s="2" customFormat="1" ht="26.25">
      <c r="A40" s="182"/>
      <c r="B40" s="182"/>
      <c r="C40" s="182"/>
      <c r="D40" s="182"/>
      <c r="E40" s="182"/>
      <c r="F40" s="182"/>
      <c r="G40" s="182"/>
      <c r="H40" s="182"/>
      <c r="I40" s="184"/>
      <c r="J40" s="183"/>
      <c r="K40" s="183"/>
      <c r="L40" s="183"/>
      <c r="M40" s="183"/>
      <c r="N40" s="183"/>
      <c r="O40" s="182"/>
      <c r="P40" s="182"/>
      <c r="Q40" s="182"/>
      <c r="R40" s="182"/>
      <c r="S40" s="209"/>
      <c r="T40" s="210"/>
      <c r="U40" s="210"/>
      <c r="V40" s="182"/>
      <c r="W40" s="182"/>
      <c r="X40" s="182"/>
      <c r="Y40" s="183"/>
    </row>
    <row r="41" spans="1:25" s="2" customFormat="1" ht="26.25">
      <c r="A41" s="178">
        <v>13</v>
      </c>
      <c r="B41" s="178" t="s">
        <v>104</v>
      </c>
      <c r="C41" s="178">
        <v>6002</v>
      </c>
      <c r="D41" s="178">
        <v>20</v>
      </c>
      <c r="E41" s="178">
        <v>2870</v>
      </c>
      <c r="F41" s="178" t="s">
        <v>157</v>
      </c>
      <c r="G41" s="178">
        <v>2</v>
      </c>
      <c r="H41" s="178">
        <v>0</v>
      </c>
      <c r="I41" s="205">
        <v>73.4</v>
      </c>
      <c r="J41" s="176"/>
      <c r="K41" s="176">
        <v>773</v>
      </c>
      <c r="L41" s="176"/>
      <c r="M41" s="176"/>
      <c r="N41" s="176"/>
      <c r="O41" s="178">
        <v>1</v>
      </c>
      <c r="P41" s="178">
        <v>40</v>
      </c>
      <c r="Q41" s="178" t="s">
        <v>158</v>
      </c>
      <c r="R41" s="290" t="s">
        <v>190</v>
      </c>
      <c r="S41" s="206">
        <v>445.16</v>
      </c>
      <c r="T41" s="207"/>
      <c r="U41" s="207"/>
      <c r="V41" s="178"/>
      <c r="W41" s="178"/>
      <c r="X41" s="178" t="s">
        <v>168</v>
      </c>
      <c r="Y41" s="176"/>
    </row>
    <row r="42" spans="1:25" s="2" customFormat="1" ht="26.25">
      <c r="A42" s="190"/>
      <c r="B42" s="227"/>
      <c r="C42" s="227"/>
      <c r="D42" s="227"/>
      <c r="E42" s="227"/>
      <c r="F42" s="190"/>
      <c r="G42" s="227"/>
      <c r="H42" s="227"/>
      <c r="I42" s="228"/>
      <c r="J42" s="222"/>
      <c r="K42" s="235"/>
      <c r="L42" s="193"/>
      <c r="M42" s="191"/>
      <c r="N42" s="194"/>
      <c r="O42" s="227"/>
      <c r="P42" s="227"/>
      <c r="Q42" s="227"/>
      <c r="R42" s="227" t="s">
        <v>170</v>
      </c>
      <c r="S42" s="236"/>
      <c r="T42" s="239"/>
      <c r="U42" s="240">
        <v>214.17</v>
      </c>
      <c r="V42" s="238"/>
      <c r="W42" s="227"/>
      <c r="X42" s="190"/>
      <c r="Y42" s="191"/>
    </row>
    <row r="43" spans="1:25" s="2" customFormat="1" ht="26.25">
      <c r="A43" s="227"/>
      <c r="B43" s="227"/>
      <c r="C43" s="227"/>
      <c r="D43" s="227"/>
      <c r="E43" s="227"/>
      <c r="F43" s="227"/>
      <c r="G43" s="227"/>
      <c r="H43" s="227"/>
      <c r="I43" s="228"/>
      <c r="J43" s="222"/>
      <c r="K43" s="235"/>
      <c r="L43" s="235"/>
      <c r="M43" s="222"/>
      <c r="N43" s="222"/>
      <c r="O43" s="227"/>
      <c r="P43" s="227"/>
      <c r="Q43" s="227"/>
      <c r="R43" s="227" t="s">
        <v>171</v>
      </c>
      <c r="S43" s="236"/>
      <c r="T43" s="230"/>
      <c r="U43" s="237">
        <v>214.17</v>
      </c>
      <c r="V43" s="238"/>
      <c r="W43" s="227"/>
      <c r="X43" s="227"/>
      <c r="Y43" s="222"/>
    </row>
    <row r="44" spans="1:25" s="2" customFormat="1" ht="26.25">
      <c r="A44" s="227"/>
      <c r="B44" s="227"/>
      <c r="C44" s="227"/>
      <c r="D44" s="227"/>
      <c r="E44" s="227"/>
      <c r="F44" s="227"/>
      <c r="G44" s="227"/>
      <c r="H44" s="227"/>
      <c r="I44" s="228"/>
      <c r="J44" s="222"/>
      <c r="K44" s="222"/>
      <c r="L44" s="222">
        <v>5</v>
      </c>
      <c r="M44" s="222"/>
      <c r="N44" s="222"/>
      <c r="O44" s="227"/>
      <c r="P44" s="227"/>
      <c r="Q44" s="291" t="s">
        <v>172</v>
      </c>
      <c r="R44" s="227"/>
      <c r="S44" s="229"/>
      <c r="T44" s="230"/>
      <c r="U44" s="230"/>
      <c r="V44" s="227"/>
      <c r="W44" s="227"/>
      <c r="X44" s="227"/>
      <c r="Y44" s="222"/>
    </row>
    <row r="45" spans="1:25" s="2" customFormat="1" ht="26.25">
      <c r="A45" s="227"/>
      <c r="B45" s="227"/>
      <c r="C45" s="227"/>
      <c r="D45" s="227"/>
      <c r="E45" s="227"/>
      <c r="F45" s="227"/>
      <c r="G45" s="227"/>
      <c r="H45" s="227"/>
      <c r="I45" s="228"/>
      <c r="J45" s="222"/>
      <c r="K45" s="222"/>
      <c r="L45" s="222"/>
      <c r="M45" s="222"/>
      <c r="N45" s="222"/>
      <c r="O45" s="227"/>
      <c r="P45" s="291"/>
      <c r="Q45" s="291" t="s">
        <v>173</v>
      </c>
      <c r="R45" s="227"/>
      <c r="S45" s="229"/>
      <c r="T45" s="230"/>
      <c r="U45" s="230"/>
      <c r="V45" s="227">
        <v>16.82</v>
      </c>
      <c r="W45" s="227"/>
      <c r="X45" s="227" t="s">
        <v>174</v>
      </c>
      <c r="Y45" s="222"/>
    </row>
    <row r="46" spans="1:25" s="2" customFormat="1" ht="26.25">
      <c r="A46" s="178">
        <v>14</v>
      </c>
      <c r="B46" s="178" t="s">
        <v>104</v>
      </c>
      <c r="C46" s="178">
        <v>6009</v>
      </c>
      <c r="D46" s="178">
        <v>58</v>
      </c>
      <c r="E46" s="178">
        <v>2877</v>
      </c>
      <c r="F46" s="178" t="s">
        <v>157</v>
      </c>
      <c r="G46" s="178">
        <v>0</v>
      </c>
      <c r="H46" s="178">
        <v>2</v>
      </c>
      <c r="I46" s="233">
        <v>76</v>
      </c>
      <c r="J46" s="176">
        <v>276</v>
      </c>
      <c r="K46" s="172"/>
      <c r="L46" s="172"/>
      <c r="M46" s="176"/>
      <c r="N46" s="177"/>
      <c r="O46" s="178"/>
      <c r="P46" s="178"/>
      <c r="Q46" s="178"/>
      <c r="R46" s="178"/>
      <c r="S46" s="179"/>
      <c r="T46" s="180"/>
      <c r="U46" s="180"/>
      <c r="V46" s="181"/>
      <c r="W46" s="178"/>
      <c r="X46" s="178"/>
      <c r="Y46" s="176"/>
    </row>
    <row r="47" spans="1:25" s="2" customFormat="1" ht="26.25">
      <c r="A47" s="227"/>
      <c r="B47" s="227" t="s">
        <v>104</v>
      </c>
      <c r="C47" s="227">
        <v>6023</v>
      </c>
      <c r="D47" s="227">
        <v>45</v>
      </c>
      <c r="E47" s="227">
        <v>2891</v>
      </c>
      <c r="F47" s="227" t="s">
        <v>157</v>
      </c>
      <c r="G47" s="227">
        <v>3</v>
      </c>
      <c r="H47" s="227">
        <v>1</v>
      </c>
      <c r="I47" s="228">
        <v>47.9</v>
      </c>
      <c r="J47" s="241">
        <v>1347.9</v>
      </c>
      <c r="K47" s="235"/>
      <c r="L47" s="235"/>
      <c r="M47" s="222"/>
      <c r="N47" s="222"/>
      <c r="O47" s="227"/>
      <c r="P47" s="223"/>
      <c r="Q47" s="227"/>
      <c r="R47" s="227"/>
      <c r="S47" s="236"/>
      <c r="T47" s="230"/>
      <c r="U47" s="230"/>
      <c r="V47" s="238"/>
      <c r="W47" s="227"/>
      <c r="X47" s="227"/>
      <c r="Y47" s="222"/>
    </row>
    <row r="48" spans="1:25" s="2" customFormat="1" ht="26.25">
      <c r="A48" s="182"/>
      <c r="B48" s="182"/>
      <c r="C48" s="182"/>
      <c r="D48" s="182"/>
      <c r="E48" s="182"/>
      <c r="F48" s="182"/>
      <c r="G48" s="182"/>
      <c r="H48" s="182"/>
      <c r="I48" s="184"/>
      <c r="J48" s="183"/>
      <c r="K48" s="183"/>
      <c r="L48" s="183"/>
      <c r="M48" s="183"/>
      <c r="N48" s="183"/>
      <c r="O48" s="182"/>
      <c r="P48" s="182"/>
      <c r="Q48" s="182"/>
      <c r="R48" s="182"/>
      <c r="S48" s="209"/>
      <c r="T48" s="210"/>
      <c r="U48" s="210"/>
      <c r="V48" s="182"/>
      <c r="W48" s="182"/>
      <c r="X48" s="182"/>
      <c r="Y48" s="183"/>
    </row>
    <row r="49" spans="1:25" s="2" customFormat="1" ht="26.25">
      <c r="A49" s="190">
        <v>15</v>
      </c>
      <c r="B49" s="190" t="s">
        <v>104</v>
      </c>
      <c r="C49" s="190">
        <v>1255</v>
      </c>
      <c r="D49" s="190">
        <v>3</v>
      </c>
      <c r="E49" s="190">
        <v>754</v>
      </c>
      <c r="F49" s="190" t="s">
        <v>157</v>
      </c>
      <c r="G49" s="190">
        <v>0</v>
      </c>
      <c r="H49" s="190">
        <v>2</v>
      </c>
      <c r="I49" s="192">
        <v>3</v>
      </c>
      <c r="J49" s="191"/>
      <c r="K49" s="191">
        <v>230</v>
      </c>
      <c r="L49" s="191"/>
      <c r="M49" s="191"/>
      <c r="N49" s="191"/>
      <c r="O49" s="190">
        <v>1</v>
      </c>
      <c r="P49" s="190">
        <v>26</v>
      </c>
      <c r="Q49" s="190" t="s">
        <v>158</v>
      </c>
      <c r="R49" s="190" t="s">
        <v>108</v>
      </c>
      <c r="S49" s="211">
        <v>78.02</v>
      </c>
      <c r="T49" s="212"/>
      <c r="U49" s="242">
        <v>78.02</v>
      </c>
      <c r="V49" s="190"/>
      <c r="W49" s="190"/>
      <c r="X49" s="190" t="s">
        <v>161</v>
      </c>
      <c r="Y49" s="191"/>
    </row>
    <row r="50" spans="1:25" s="2" customFormat="1" ht="26.25">
      <c r="A50" s="213"/>
      <c r="B50" s="298"/>
      <c r="C50" s="213"/>
      <c r="D50" s="213"/>
      <c r="E50" s="213"/>
      <c r="F50" s="213"/>
      <c r="G50" s="213"/>
      <c r="H50" s="213"/>
      <c r="I50" s="216"/>
      <c r="J50" s="215"/>
      <c r="K50" s="215"/>
      <c r="L50" s="215"/>
      <c r="M50" s="215"/>
      <c r="N50" s="215"/>
      <c r="O50" s="213"/>
      <c r="P50" s="213"/>
      <c r="Q50" s="213"/>
      <c r="R50" s="213"/>
      <c r="S50" s="217"/>
      <c r="T50" s="218"/>
      <c r="U50" s="299"/>
      <c r="V50" s="213"/>
      <c r="W50" s="213"/>
      <c r="X50" s="213"/>
      <c r="Y50" s="215"/>
    </row>
    <row r="51" spans="1:25" s="2" customFormat="1" ht="26.25">
      <c r="A51" s="182"/>
      <c r="B51" s="303"/>
      <c r="C51" s="182"/>
      <c r="D51" s="182"/>
      <c r="E51" s="182"/>
      <c r="F51" s="182"/>
      <c r="G51" s="182"/>
      <c r="H51" s="182"/>
      <c r="I51" s="184"/>
      <c r="J51" s="183"/>
      <c r="K51" s="183"/>
      <c r="L51" s="183"/>
      <c r="M51" s="183"/>
      <c r="N51" s="183"/>
      <c r="O51" s="182"/>
      <c r="P51" s="182"/>
      <c r="Q51" s="182"/>
      <c r="R51" s="182"/>
      <c r="S51" s="209"/>
      <c r="T51" s="210"/>
      <c r="U51" s="210"/>
      <c r="V51" s="182"/>
      <c r="W51" s="182"/>
      <c r="X51" s="182"/>
      <c r="Y51" s="183"/>
    </row>
    <row r="52" spans="1:25" s="2" customFormat="1" ht="26.25">
      <c r="A52" s="178">
        <v>16</v>
      </c>
      <c r="B52" s="178" t="s">
        <v>104</v>
      </c>
      <c r="C52" s="245">
        <v>1215</v>
      </c>
      <c r="D52" s="245">
        <v>7</v>
      </c>
      <c r="E52" s="245">
        <v>714</v>
      </c>
      <c r="F52" s="178" t="s">
        <v>157</v>
      </c>
      <c r="G52" s="245">
        <v>0</v>
      </c>
      <c r="H52" s="245">
        <v>2</v>
      </c>
      <c r="I52" s="244">
        <v>72.3</v>
      </c>
      <c r="J52" s="243">
        <v>272.3</v>
      </c>
      <c r="K52" s="243"/>
      <c r="L52" s="243"/>
      <c r="M52" s="243"/>
      <c r="N52" s="243"/>
      <c r="O52" s="245"/>
      <c r="P52" s="245"/>
      <c r="Q52" s="245"/>
      <c r="R52" s="178"/>
      <c r="S52" s="246"/>
      <c r="T52" s="207"/>
      <c r="U52" s="247"/>
      <c r="V52" s="178"/>
      <c r="W52" s="248"/>
      <c r="X52" s="178"/>
      <c r="Y52" s="176"/>
    </row>
    <row r="53" spans="1:25" s="2" customFormat="1" ht="26.25">
      <c r="A53" s="182"/>
      <c r="B53" s="254"/>
      <c r="C53" s="250"/>
      <c r="D53" s="250"/>
      <c r="E53" s="250"/>
      <c r="F53" s="250"/>
      <c r="G53" s="250"/>
      <c r="H53" s="250"/>
      <c r="I53" s="251"/>
      <c r="J53" s="249"/>
      <c r="K53" s="249"/>
      <c r="L53" s="249"/>
      <c r="M53" s="249"/>
      <c r="N53" s="249"/>
      <c r="O53" s="250"/>
      <c r="P53" s="250"/>
      <c r="Q53" s="250"/>
      <c r="R53" s="182"/>
      <c r="S53" s="252"/>
      <c r="T53" s="210"/>
      <c r="U53" s="253"/>
      <c r="V53" s="182"/>
      <c r="W53" s="254"/>
      <c r="X53" s="182"/>
      <c r="Y53" s="183"/>
    </row>
    <row r="54" spans="1:25" s="2" customFormat="1" ht="26.25">
      <c r="A54" s="190">
        <v>17</v>
      </c>
      <c r="B54" s="190" t="s">
        <v>104</v>
      </c>
      <c r="C54" s="257">
        <v>5968</v>
      </c>
      <c r="D54" s="257">
        <v>242</v>
      </c>
      <c r="E54" s="257">
        <v>2854</v>
      </c>
      <c r="F54" s="190" t="s">
        <v>157</v>
      </c>
      <c r="G54" s="257">
        <v>1</v>
      </c>
      <c r="H54" s="257">
        <v>1</v>
      </c>
      <c r="I54" s="256">
        <v>25.2</v>
      </c>
      <c r="J54" s="255"/>
      <c r="K54" s="255">
        <v>525.2</v>
      </c>
      <c r="L54" s="255"/>
      <c r="M54" s="255"/>
      <c r="N54" s="255"/>
      <c r="O54" s="257">
        <v>1</v>
      </c>
      <c r="P54" s="257">
        <v>38</v>
      </c>
      <c r="Q54" s="257" t="s">
        <v>158</v>
      </c>
      <c r="R54" s="190" t="s">
        <v>159</v>
      </c>
      <c r="S54" s="258">
        <v>140.91</v>
      </c>
      <c r="T54" s="212"/>
      <c r="U54" s="259">
        <v>140.91</v>
      </c>
      <c r="V54" s="190"/>
      <c r="W54" s="260"/>
      <c r="X54" s="190" t="s">
        <v>167</v>
      </c>
      <c r="Y54" s="191"/>
    </row>
    <row r="55" spans="1:25" s="2" customFormat="1" ht="26.25">
      <c r="A55" s="198"/>
      <c r="B55" s="266"/>
      <c r="C55" s="262"/>
      <c r="D55" s="262"/>
      <c r="E55" s="262"/>
      <c r="F55" s="262"/>
      <c r="G55" s="262"/>
      <c r="H55" s="262"/>
      <c r="I55" s="263"/>
      <c r="J55" s="261"/>
      <c r="K55" s="261"/>
      <c r="L55" s="261"/>
      <c r="M55" s="261"/>
      <c r="N55" s="261"/>
      <c r="O55" s="262"/>
      <c r="P55" s="262"/>
      <c r="Q55" s="262"/>
      <c r="R55" s="198"/>
      <c r="S55" s="264"/>
      <c r="T55" s="203"/>
      <c r="U55" s="265"/>
      <c r="V55" s="198"/>
      <c r="W55" s="266"/>
      <c r="X55" s="198"/>
      <c r="Y55" s="199"/>
    </row>
    <row r="56" spans="1:25" s="2" customFormat="1" ht="26.25">
      <c r="A56" s="178">
        <v>18</v>
      </c>
      <c r="B56" s="178" t="s">
        <v>104</v>
      </c>
      <c r="C56" s="245">
        <v>1214</v>
      </c>
      <c r="D56" s="245">
        <v>11</v>
      </c>
      <c r="E56" s="245">
        <v>713</v>
      </c>
      <c r="F56" s="178" t="s">
        <v>157</v>
      </c>
      <c r="G56" s="245">
        <v>1</v>
      </c>
      <c r="H56" s="245">
        <v>3</v>
      </c>
      <c r="I56" s="244">
        <v>34.5</v>
      </c>
      <c r="J56" s="243"/>
      <c r="K56" s="243">
        <v>734.5</v>
      </c>
      <c r="L56" s="243"/>
      <c r="M56" s="243"/>
      <c r="N56" s="243"/>
      <c r="O56" s="245">
        <v>1</v>
      </c>
      <c r="P56" s="245">
        <v>13</v>
      </c>
      <c r="Q56" s="245" t="s">
        <v>158</v>
      </c>
      <c r="R56" s="178" t="s">
        <v>159</v>
      </c>
      <c r="S56" s="246">
        <v>201.5</v>
      </c>
      <c r="T56" s="207"/>
      <c r="U56" s="267">
        <v>135</v>
      </c>
      <c r="V56" s="178"/>
      <c r="W56" s="248"/>
      <c r="X56" s="178" t="s">
        <v>161</v>
      </c>
      <c r="Y56" s="176"/>
    </row>
    <row r="57" spans="1:25" s="2" customFormat="1" ht="26.25">
      <c r="A57" s="227"/>
      <c r="B57" s="273"/>
      <c r="C57" s="269"/>
      <c r="D57" s="269"/>
      <c r="E57" s="269"/>
      <c r="F57" s="269"/>
      <c r="G57" s="269"/>
      <c r="H57" s="269"/>
      <c r="I57" s="270"/>
      <c r="J57" s="268"/>
      <c r="K57" s="268"/>
      <c r="L57" s="268"/>
      <c r="M57" s="268"/>
      <c r="N57" s="268"/>
      <c r="O57" s="269"/>
      <c r="P57" s="269">
        <v>13</v>
      </c>
      <c r="Q57" s="269" t="s">
        <v>158</v>
      </c>
      <c r="R57" s="227" t="s">
        <v>159</v>
      </c>
      <c r="S57" s="271"/>
      <c r="T57" s="230"/>
      <c r="U57" s="272">
        <v>66.5</v>
      </c>
      <c r="V57" s="227"/>
      <c r="W57" s="273"/>
      <c r="X57" s="227" t="s">
        <v>161</v>
      </c>
      <c r="Y57" s="222"/>
    </row>
    <row r="58" spans="1:25" s="2" customFormat="1" ht="26.25">
      <c r="A58" s="198"/>
      <c r="B58" s="198" t="s">
        <v>104</v>
      </c>
      <c r="C58" s="262">
        <v>1217</v>
      </c>
      <c r="D58" s="262">
        <v>14</v>
      </c>
      <c r="E58" s="262">
        <v>716</v>
      </c>
      <c r="F58" s="198" t="s">
        <v>157</v>
      </c>
      <c r="G58" s="262">
        <v>4</v>
      </c>
      <c r="H58" s="262">
        <v>3</v>
      </c>
      <c r="I58" s="263">
        <v>31.9</v>
      </c>
      <c r="J58" s="300">
        <v>1913.9</v>
      </c>
      <c r="K58" s="261"/>
      <c r="L58" s="261"/>
      <c r="M58" s="261"/>
      <c r="N58" s="261"/>
      <c r="O58" s="262"/>
      <c r="P58" s="262"/>
      <c r="Q58" s="262"/>
      <c r="R58" s="198"/>
      <c r="S58" s="264"/>
      <c r="T58" s="203"/>
      <c r="U58" s="265"/>
      <c r="V58" s="198"/>
      <c r="W58" s="266"/>
      <c r="X58" s="198"/>
      <c r="Y58" s="199"/>
    </row>
    <row r="59" spans="1:25" s="2" customFormat="1" ht="26.25">
      <c r="A59" s="178">
        <v>19</v>
      </c>
      <c r="B59" s="178" t="s">
        <v>104</v>
      </c>
      <c r="C59" s="245">
        <v>1197</v>
      </c>
      <c r="D59" s="245">
        <v>1</v>
      </c>
      <c r="E59" s="245">
        <v>696</v>
      </c>
      <c r="F59" s="178" t="s">
        <v>157</v>
      </c>
      <c r="G59" s="245">
        <v>0</v>
      </c>
      <c r="H59" s="245">
        <v>3</v>
      </c>
      <c r="I59" s="244">
        <v>25.8</v>
      </c>
      <c r="J59" s="243">
        <v>325.8</v>
      </c>
      <c r="K59" s="243"/>
      <c r="L59" s="243"/>
      <c r="M59" s="243"/>
      <c r="N59" s="243"/>
      <c r="O59" s="245"/>
      <c r="P59" s="245"/>
      <c r="Q59" s="245"/>
      <c r="R59" s="178"/>
      <c r="S59" s="246"/>
      <c r="T59" s="207"/>
      <c r="U59" s="247"/>
      <c r="V59" s="178"/>
      <c r="W59" s="248"/>
      <c r="X59" s="178"/>
      <c r="Y59" s="176"/>
    </row>
    <row r="60" spans="1:25" s="2" customFormat="1" ht="26.25">
      <c r="A60" s="198"/>
      <c r="B60" s="266"/>
      <c r="C60" s="262"/>
      <c r="D60" s="262"/>
      <c r="E60" s="262"/>
      <c r="F60" s="262"/>
      <c r="G60" s="262"/>
      <c r="H60" s="262"/>
      <c r="I60" s="263"/>
      <c r="J60" s="261"/>
      <c r="K60" s="261"/>
      <c r="L60" s="261"/>
      <c r="M60" s="261"/>
      <c r="N60" s="261"/>
      <c r="O60" s="262"/>
      <c r="P60" s="262"/>
      <c r="Q60" s="262"/>
      <c r="R60" s="198"/>
      <c r="S60" s="264"/>
      <c r="T60" s="203"/>
      <c r="U60" s="265"/>
      <c r="V60" s="198"/>
      <c r="W60" s="266"/>
      <c r="X60" s="198"/>
      <c r="Y60" s="199"/>
    </row>
    <row r="61" spans="1:25" s="2" customFormat="1" ht="26.25">
      <c r="A61" s="178">
        <v>20</v>
      </c>
      <c r="B61" s="178" t="s">
        <v>104</v>
      </c>
      <c r="C61" s="245">
        <v>4909</v>
      </c>
      <c r="D61" s="245">
        <v>13</v>
      </c>
      <c r="E61" s="245">
        <v>2251</v>
      </c>
      <c r="F61" s="178" t="s">
        <v>157</v>
      </c>
      <c r="G61" s="245">
        <v>1</v>
      </c>
      <c r="H61" s="245">
        <v>2</v>
      </c>
      <c r="I61" s="244">
        <v>45</v>
      </c>
      <c r="J61" s="243"/>
      <c r="K61" s="243">
        <v>645</v>
      </c>
      <c r="L61" s="243"/>
      <c r="M61" s="243"/>
      <c r="N61" s="243"/>
      <c r="O61" s="245">
        <v>1</v>
      </c>
      <c r="P61" s="245">
        <v>18</v>
      </c>
      <c r="Q61" s="245" t="s">
        <v>158</v>
      </c>
      <c r="R61" s="178" t="s">
        <v>108</v>
      </c>
      <c r="S61" s="246">
        <v>83.2</v>
      </c>
      <c r="T61" s="207"/>
      <c r="U61" s="247">
        <v>83.2</v>
      </c>
      <c r="V61" s="178"/>
      <c r="W61" s="248"/>
      <c r="X61" s="178" t="s">
        <v>175</v>
      </c>
      <c r="Y61" s="176"/>
    </row>
    <row r="62" spans="1:25" s="2" customFormat="1" ht="26.25">
      <c r="A62" s="227"/>
      <c r="B62" s="227" t="s">
        <v>104</v>
      </c>
      <c r="C62" s="269">
        <v>6064</v>
      </c>
      <c r="D62" s="269">
        <v>64</v>
      </c>
      <c r="E62" s="269">
        <v>2902</v>
      </c>
      <c r="F62" s="227" t="s">
        <v>157</v>
      </c>
      <c r="G62" s="269">
        <v>2</v>
      </c>
      <c r="H62" s="269">
        <v>0</v>
      </c>
      <c r="I62" s="270">
        <v>36.1</v>
      </c>
      <c r="J62" s="268">
        <v>836.1</v>
      </c>
      <c r="K62" s="268"/>
      <c r="L62" s="268"/>
      <c r="M62" s="268"/>
      <c r="N62" s="268"/>
      <c r="O62" s="269"/>
      <c r="P62" s="269"/>
      <c r="Q62" s="269"/>
      <c r="R62" s="227"/>
      <c r="S62" s="271"/>
      <c r="T62" s="230"/>
      <c r="U62" s="272"/>
      <c r="V62" s="227"/>
      <c r="W62" s="273"/>
      <c r="X62" s="227"/>
      <c r="Y62" s="222"/>
    </row>
    <row r="63" spans="1:25" s="2" customFormat="1" ht="26.25">
      <c r="A63" s="182"/>
      <c r="B63" s="254"/>
      <c r="C63" s="250"/>
      <c r="D63" s="250"/>
      <c r="E63" s="250"/>
      <c r="F63" s="250"/>
      <c r="G63" s="250"/>
      <c r="H63" s="250"/>
      <c r="I63" s="251"/>
      <c r="J63" s="249"/>
      <c r="K63" s="249"/>
      <c r="L63" s="249"/>
      <c r="M63" s="249"/>
      <c r="N63" s="249"/>
      <c r="O63" s="250"/>
      <c r="P63" s="250"/>
      <c r="Q63" s="250"/>
      <c r="R63" s="182"/>
      <c r="S63" s="252"/>
      <c r="T63" s="210"/>
      <c r="U63" s="253"/>
      <c r="V63" s="182"/>
      <c r="W63" s="254"/>
      <c r="X63" s="182"/>
      <c r="Y63" s="183"/>
    </row>
    <row r="64" spans="1:25" s="2" customFormat="1" ht="26.25">
      <c r="A64" s="190">
        <v>21</v>
      </c>
      <c r="B64" s="190" t="s">
        <v>104</v>
      </c>
      <c r="C64" s="257">
        <v>5963</v>
      </c>
      <c r="D64" s="257">
        <v>237</v>
      </c>
      <c r="E64" s="257">
        <v>2849</v>
      </c>
      <c r="F64" s="190" t="s">
        <v>157</v>
      </c>
      <c r="G64" s="257">
        <v>1</v>
      </c>
      <c r="H64" s="257">
        <v>0</v>
      </c>
      <c r="I64" s="256">
        <v>0.2</v>
      </c>
      <c r="J64" s="255">
        <v>400.2</v>
      </c>
      <c r="K64" s="255"/>
      <c r="L64" s="255"/>
      <c r="M64" s="255"/>
      <c r="N64" s="255"/>
      <c r="O64" s="257"/>
      <c r="P64" s="257"/>
      <c r="Q64" s="257"/>
      <c r="R64" s="190"/>
      <c r="S64" s="258"/>
      <c r="T64" s="212"/>
      <c r="U64" s="275"/>
      <c r="V64" s="190"/>
      <c r="W64" s="260"/>
      <c r="X64" s="190"/>
      <c r="Y64" s="191"/>
    </row>
    <row r="65" spans="1:25" s="2" customFormat="1" ht="26.25">
      <c r="A65" s="198"/>
      <c r="B65" s="266"/>
      <c r="C65" s="262"/>
      <c r="D65" s="262"/>
      <c r="E65" s="262"/>
      <c r="F65" s="262"/>
      <c r="G65" s="262"/>
      <c r="H65" s="262"/>
      <c r="I65" s="263"/>
      <c r="J65" s="261"/>
      <c r="K65" s="261"/>
      <c r="L65" s="261"/>
      <c r="M65" s="261"/>
      <c r="N65" s="261"/>
      <c r="O65" s="262"/>
      <c r="P65" s="262"/>
      <c r="Q65" s="262"/>
      <c r="R65" s="198"/>
      <c r="S65" s="264"/>
      <c r="T65" s="203"/>
      <c r="U65" s="265"/>
      <c r="V65" s="198"/>
      <c r="W65" s="266"/>
      <c r="X65" s="198"/>
      <c r="Y65" s="199"/>
    </row>
    <row r="66" spans="1:25" s="2" customFormat="1" ht="26.25">
      <c r="A66" s="178">
        <v>22</v>
      </c>
      <c r="B66" s="178" t="s">
        <v>104</v>
      </c>
      <c r="C66" s="245">
        <v>5959</v>
      </c>
      <c r="D66" s="245">
        <v>25</v>
      </c>
      <c r="E66" s="245">
        <v>2845</v>
      </c>
      <c r="F66" s="178" t="s">
        <v>157</v>
      </c>
      <c r="G66" s="245">
        <v>0</v>
      </c>
      <c r="H66" s="245">
        <v>2</v>
      </c>
      <c r="I66" s="244">
        <v>75.8</v>
      </c>
      <c r="J66" s="243">
        <v>275.8</v>
      </c>
      <c r="K66" s="243"/>
      <c r="L66" s="243"/>
      <c r="M66" s="243"/>
      <c r="N66" s="243"/>
      <c r="O66" s="245"/>
      <c r="P66" s="245"/>
      <c r="Q66" s="245"/>
      <c r="R66" s="178"/>
      <c r="S66" s="246"/>
      <c r="T66" s="207"/>
      <c r="U66" s="247"/>
      <c r="V66" s="178"/>
      <c r="W66" s="248"/>
      <c r="X66" s="178"/>
      <c r="Y66" s="176"/>
    </row>
    <row r="67" spans="1:25" s="2" customFormat="1" ht="26.25">
      <c r="A67" s="227"/>
      <c r="B67" s="227" t="s">
        <v>104</v>
      </c>
      <c r="C67" s="269">
        <v>5947</v>
      </c>
      <c r="D67" s="269">
        <v>29</v>
      </c>
      <c r="E67" s="269">
        <v>2833</v>
      </c>
      <c r="F67" s="227" t="s">
        <v>157</v>
      </c>
      <c r="G67" s="269">
        <v>0</v>
      </c>
      <c r="H67" s="269">
        <v>0</v>
      </c>
      <c r="I67" s="270">
        <v>45.8</v>
      </c>
      <c r="J67" s="268"/>
      <c r="K67" s="268">
        <v>45.8</v>
      </c>
      <c r="L67" s="268"/>
      <c r="M67" s="268"/>
      <c r="N67" s="268"/>
      <c r="O67" s="269">
        <v>1</v>
      </c>
      <c r="P67" s="269" t="s">
        <v>176</v>
      </c>
      <c r="Q67" s="269" t="s">
        <v>158</v>
      </c>
      <c r="R67" s="227" t="s">
        <v>159</v>
      </c>
      <c r="S67" s="271">
        <v>100</v>
      </c>
      <c r="T67" s="230"/>
      <c r="U67" s="272">
        <v>100</v>
      </c>
      <c r="V67" s="227"/>
      <c r="W67" s="273"/>
      <c r="X67" s="227" t="s">
        <v>161</v>
      </c>
      <c r="Y67" s="222"/>
    </row>
    <row r="68" spans="1:25" s="2" customFormat="1" ht="26.25">
      <c r="A68" s="227"/>
      <c r="B68" s="227" t="s">
        <v>104</v>
      </c>
      <c r="C68" s="269">
        <v>5980</v>
      </c>
      <c r="D68" s="269">
        <v>6</v>
      </c>
      <c r="E68" s="269">
        <v>2866</v>
      </c>
      <c r="F68" s="227" t="s">
        <v>157</v>
      </c>
      <c r="G68" s="269">
        <v>0</v>
      </c>
      <c r="H68" s="269">
        <v>1</v>
      </c>
      <c r="I68" s="270">
        <v>11.7</v>
      </c>
      <c r="J68" s="268"/>
      <c r="K68" s="268">
        <v>111.7</v>
      </c>
      <c r="L68" s="268"/>
      <c r="M68" s="268"/>
      <c r="N68" s="268"/>
      <c r="O68" s="269">
        <v>1</v>
      </c>
      <c r="P68" s="269">
        <v>98</v>
      </c>
      <c r="Q68" s="269" t="s">
        <v>158</v>
      </c>
      <c r="R68" s="227" t="s">
        <v>108</v>
      </c>
      <c r="S68" s="271">
        <v>180.4</v>
      </c>
      <c r="T68" s="230"/>
      <c r="U68" s="272">
        <v>180.4</v>
      </c>
      <c r="V68" s="227"/>
      <c r="W68" s="273"/>
      <c r="X68" s="227" t="s">
        <v>177</v>
      </c>
      <c r="Y68" s="222"/>
    </row>
    <row r="69" spans="1:25" s="2" customFormat="1" ht="26.25">
      <c r="A69" s="227"/>
      <c r="B69" s="227" t="s">
        <v>104</v>
      </c>
      <c r="C69" s="269">
        <v>2973</v>
      </c>
      <c r="D69" s="269">
        <v>234</v>
      </c>
      <c r="E69" s="269">
        <v>2859</v>
      </c>
      <c r="F69" s="227" t="s">
        <v>157</v>
      </c>
      <c r="G69" s="269">
        <v>0</v>
      </c>
      <c r="H69" s="269">
        <v>1</v>
      </c>
      <c r="I69" s="270">
        <v>55.9</v>
      </c>
      <c r="J69" s="268">
        <v>155.9</v>
      </c>
      <c r="K69" s="268"/>
      <c r="L69" s="268"/>
      <c r="M69" s="268"/>
      <c r="N69" s="268"/>
      <c r="O69" s="269"/>
      <c r="P69" s="269"/>
      <c r="Q69" s="269"/>
      <c r="R69" s="227"/>
      <c r="S69" s="271"/>
      <c r="T69" s="230"/>
      <c r="U69" s="272"/>
      <c r="V69" s="227"/>
      <c r="W69" s="273"/>
      <c r="X69" s="227"/>
      <c r="Y69" s="222"/>
    </row>
    <row r="70" spans="1:25" s="2" customFormat="1" ht="26.25">
      <c r="A70" s="227"/>
      <c r="B70" s="227" t="s">
        <v>104</v>
      </c>
      <c r="C70" s="269">
        <v>5981</v>
      </c>
      <c r="D70" s="269">
        <v>7</v>
      </c>
      <c r="E70" s="269">
        <v>2867</v>
      </c>
      <c r="F70" s="227" t="s">
        <v>157</v>
      </c>
      <c r="G70" s="269">
        <v>0</v>
      </c>
      <c r="H70" s="269">
        <v>0</v>
      </c>
      <c r="I70" s="270">
        <v>96.9</v>
      </c>
      <c r="J70" s="268"/>
      <c r="K70" s="268">
        <v>96.9</v>
      </c>
      <c r="L70" s="268"/>
      <c r="M70" s="268"/>
      <c r="N70" s="268"/>
      <c r="O70" s="269">
        <v>1</v>
      </c>
      <c r="P70" s="269">
        <v>73</v>
      </c>
      <c r="Q70" s="269" t="s">
        <v>158</v>
      </c>
      <c r="R70" s="227" t="s">
        <v>108</v>
      </c>
      <c r="S70" s="271">
        <v>146.52</v>
      </c>
      <c r="T70" s="230"/>
      <c r="U70" s="272">
        <v>146.52</v>
      </c>
      <c r="V70" s="227"/>
      <c r="W70" s="273"/>
      <c r="X70" s="227" t="s">
        <v>164</v>
      </c>
      <c r="Y70" s="222"/>
    </row>
    <row r="71" spans="1:25" s="2" customFormat="1" ht="26.25">
      <c r="A71" s="227"/>
      <c r="B71" s="227" t="s">
        <v>104</v>
      </c>
      <c r="C71" s="269">
        <v>5983</v>
      </c>
      <c r="D71" s="269">
        <v>19</v>
      </c>
      <c r="E71" s="269">
        <v>2869</v>
      </c>
      <c r="F71" s="227" t="s">
        <v>157</v>
      </c>
      <c r="G71" s="269">
        <v>0</v>
      </c>
      <c r="H71" s="269">
        <v>0</v>
      </c>
      <c r="I71" s="270">
        <v>84.3</v>
      </c>
      <c r="J71" s="268">
        <v>84.3</v>
      </c>
      <c r="K71" s="268"/>
      <c r="L71" s="268"/>
      <c r="M71" s="268"/>
      <c r="N71" s="268"/>
      <c r="O71" s="269"/>
      <c r="P71" s="269"/>
      <c r="Q71" s="269"/>
      <c r="R71" s="227"/>
      <c r="S71" s="271"/>
      <c r="T71" s="230"/>
      <c r="U71" s="272"/>
      <c r="V71" s="227"/>
      <c r="W71" s="273"/>
      <c r="X71" s="227"/>
      <c r="Y71" s="222"/>
    </row>
    <row r="72" spans="1:25" s="2" customFormat="1" ht="26.25">
      <c r="A72" s="227"/>
      <c r="B72" s="227" t="s">
        <v>104</v>
      </c>
      <c r="C72" s="269">
        <v>5979</v>
      </c>
      <c r="D72" s="269">
        <v>18</v>
      </c>
      <c r="E72" s="269">
        <v>2865</v>
      </c>
      <c r="F72" s="227" t="s">
        <v>157</v>
      </c>
      <c r="G72" s="269">
        <v>0</v>
      </c>
      <c r="H72" s="269">
        <v>0</v>
      </c>
      <c r="I72" s="270">
        <v>73.5</v>
      </c>
      <c r="J72" s="268">
        <v>73.5</v>
      </c>
      <c r="K72" s="268"/>
      <c r="L72" s="268"/>
      <c r="M72" s="268"/>
      <c r="N72" s="268"/>
      <c r="O72" s="269"/>
      <c r="P72" s="269"/>
      <c r="Q72" s="269"/>
      <c r="R72" s="227"/>
      <c r="S72" s="271"/>
      <c r="T72" s="230"/>
      <c r="U72" s="272"/>
      <c r="V72" s="227"/>
      <c r="W72" s="273"/>
      <c r="X72" s="227"/>
      <c r="Y72" s="222"/>
    </row>
    <row r="73" spans="1:25" s="2" customFormat="1" ht="26.25">
      <c r="A73" s="182"/>
      <c r="B73" s="254"/>
      <c r="C73" s="250"/>
      <c r="D73" s="250"/>
      <c r="E73" s="250"/>
      <c r="F73" s="250"/>
      <c r="G73" s="250"/>
      <c r="H73" s="250"/>
      <c r="I73" s="251"/>
      <c r="J73" s="249"/>
      <c r="K73" s="249"/>
      <c r="L73" s="249"/>
      <c r="M73" s="249"/>
      <c r="N73" s="249"/>
      <c r="O73" s="250"/>
      <c r="P73" s="250"/>
      <c r="Q73" s="250"/>
      <c r="R73" s="182"/>
      <c r="S73" s="252"/>
      <c r="T73" s="210"/>
      <c r="U73" s="253"/>
      <c r="V73" s="182"/>
      <c r="W73" s="254"/>
      <c r="X73" s="182"/>
      <c r="Y73" s="183"/>
    </row>
    <row r="74" spans="1:25" s="2" customFormat="1" ht="26.25">
      <c r="A74" s="190">
        <v>23</v>
      </c>
      <c r="B74" s="190" t="s">
        <v>104</v>
      </c>
      <c r="C74" s="257">
        <v>1193</v>
      </c>
      <c r="D74" s="257">
        <v>6</v>
      </c>
      <c r="E74" s="257">
        <v>692</v>
      </c>
      <c r="F74" s="190" t="s">
        <v>157</v>
      </c>
      <c r="G74" s="257">
        <v>1</v>
      </c>
      <c r="H74" s="257">
        <v>0</v>
      </c>
      <c r="I74" s="256">
        <v>49.2</v>
      </c>
      <c r="J74" s="255"/>
      <c r="K74" s="255">
        <v>149.2</v>
      </c>
      <c r="L74" s="255"/>
      <c r="M74" s="255"/>
      <c r="N74" s="255"/>
      <c r="O74" s="257">
        <v>1</v>
      </c>
      <c r="P74" s="257">
        <v>1</v>
      </c>
      <c r="Q74" s="257" t="s">
        <v>158</v>
      </c>
      <c r="R74" s="190" t="s">
        <v>166</v>
      </c>
      <c r="S74" s="258">
        <v>169.74</v>
      </c>
      <c r="T74" s="212"/>
      <c r="U74" s="259">
        <v>169.74</v>
      </c>
      <c r="V74" s="190"/>
      <c r="W74" s="260"/>
      <c r="X74" s="190" t="s">
        <v>178</v>
      </c>
      <c r="Y74" s="191"/>
    </row>
    <row r="75" spans="1:25" s="2" customFormat="1" ht="26.25">
      <c r="A75" s="198"/>
      <c r="B75" s="266"/>
      <c r="C75" s="262"/>
      <c r="D75" s="262"/>
      <c r="E75" s="262"/>
      <c r="F75" s="262"/>
      <c r="G75" s="262"/>
      <c r="H75" s="262"/>
      <c r="I75" s="263"/>
      <c r="J75" s="261"/>
      <c r="K75" s="261"/>
      <c r="L75" s="261"/>
      <c r="M75" s="261"/>
      <c r="N75" s="261"/>
      <c r="O75" s="262"/>
      <c r="P75" s="262"/>
      <c r="Q75" s="262"/>
      <c r="R75" s="198"/>
      <c r="S75" s="264"/>
      <c r="T75" s="203"/>
      <c r="U75" s="265"/>
      <c r="V75" s="198"/>
      <c r="W75" s="266"/>
      <c r="X75" s="198"/>
      <c r="Y75" s="199"/>
    </row>
    <row r="76" spans="1:25" s="2" customFormat="1" ht="26.25">
      <c r="A76" s="178">
        <v>24</v>
      </c>
      <c r="B76" s="178" t="s">
        <v>104</v>
      </c>
      <c r="C76" s="245">
        <v>1196</v>
      </c>
      <c r="D76" s="245">
        <v>14</v>
      </c>
      <c r="E76" s="245">
        <v>695</v>
      </c>
      <c r="F76" s="178" t="s">
        <v>157</v>
      </c>
      <c r="G76" s="245">
        <v>0</v>
      </c>
      <c r="H76" s="245">
        <v>3</v>
      </c>
      <c r="I76" s="244">
        <v>19.5</v>
      </c>
      <c r="J76" s="243"/>
      <c r="K76" s="243">
        <v>319.5</v>
      </c>
      <c r="L76" s="243"/>
      <c r="M76" s="243"/>
      <c r="N76" s="243"/>
      <c r="O76" s="245">
        <v>1</v>
      </c>
      <c r="P76" s="245">
        <v>21</v>
      </c>
      <c r="Q76" s="245" t="s">
        <v>158</v>
      </c>
      <c r="R76" s="178" t="s">
        <v>108</v>
      </c>
      <c r="S76" s="246">
        <v>140.4</v>
      </c>
      <c r="T76" s="207"/>
      <c r="U76" s="247">
        <v>140.4</v>
      </c>
      <c r="V76" s="178"/>
      <c r="W76" s="248"/>
      <c r="X76" s="178" t="s">
        <v>169</v>
      </c>
      <c r="Y76" s="176"/>
    </row>
    <row r="77" spans="1:25" s="2" customFormat="1" ht="26.25">
      <c r="A77" s="227"/>
      <c r="B77" s="273" t="s">
        <v>179</v>
      </c>
      <c r="C77" s="269">
        <v>1667</v>
      </c>
      <c r="D77" s="269">
        <v>144</v>
      </c>
      <c r="E77" s="269"/>
      <c r="F77" s="227" t="s">
        <v>157</v>
      </c>
      <c r="G77" s="269">
        <v>1</v>
      </c>
      <c r="H77" s="269">
        <v>3</v>
      </c>
      <c r="I77" s="270">
        <v>68</v>
      </c>
      <c r="J77" s="268">
        <v>768</v>
      </c>
      <c r="K77" s="268"/>
      <c r="L77" s="268"/>
      <c r="M77" s="268"/>
      <c r="N77" s="268"/>
      <c r="O77" s="269"/>
      <c r="P77" s="269"/>
      <c r="Q77" s="269"/>
      <c r="R77" s="227"/>
      <c r="S77" s="271"/>
      <c r="T77" s="230"/>
      <c r="U77" s="272"/>
      <c r="V77" s="227"/>
      <c r="W77" s="273"/>
      <c r="X77" s="227"/>
      <c r="Y77" s="222"/>
    </row>
    <row r="78" spans="1:25" s="2" customFormat="1" ht="26.25">
      <c r="A78" s="182"/>
      <c r="B78" s="254"/>
      <c r="C78" s="250"/>
      <c r="D78" s="250"/>
      <c r="E78" s="250"/>
      <c r="F78" s="250"/>
      <c r="G78" s="250"/>
      <c r="H78" s="250"/>
      <c r="I78" s="251"/>
      <c r="J78" s="249"/>
      <c r="K78" s="249"/>
      <c r="L78" s="249"/>
      <c r="M78" s="249"/>
      <c r="N78" s="249"/>
      <c r="O78" s="250"/>
      <c r="P78" s="250"/>
      <c r="Q78" s="250"/>
      <c r="R78" s="182"/>
      <c r="S78" s="252"/>
      <c r="T78" s="210"/>
      <c r="U78" s="253"/>
      <c r="V78" s="182"/>
      <c r="W78" s="254"/>
      <c r="X78" s="182"/>
      <c r="Y78" s="183"/>
    </row>
    <row r="79" spans="1:25" s="2" customFormat="1" ht="26.25">
      <c r="A79" s="190">
        <v>25</v>
      </c>
      <c r="B79" s="190" t="s">
        <v>104</v>
      </c>
      <c r="C79" s="257">
        <v>5931</v>
      </c>
      <c r="D79" s="257">
        <v>43</v>
      </c>
      <c r="E79" s="257">
        <v>2817</v>
      </c>
      <c r="F79" s="190" t="s">
        <v>157</v>
      </c>
      <c r="G79" s="257">
        <v>0</v>
      </c>
      <c r="H79" s="257">
        <v>1</v>
      </c>
      <c r="I79" s="256">
        <v>1.1</v>
      </c>
      <c r="J79" s="255"/>
      <c r="K79" s="255">
        <v>101.1</v>
      </c>
      <c r="L79" s="255"/>
      <c r="M79" s="255"/>
      <c r="N79" s="255"/>
      <c r="O79" s="257">
        <v>1</v>
      </c>
      <c r="P79" s="257" t="s">
        <v>180</v>
      </c>
      <c r="Q79" s="257" t="s">
        <v>158</v>
      </c>
      <c r="R79" s="190" t="s">
        <v>108</v>
      </c>
      <c r="S79" s="258">
        <v>126</v>
      </c>
      <c r="T79" s="212"/>
      <c r="U79" s="275">
        <v>126</v>
      </c>
      <c r="V79" s="190"/>
      <c r="W79" s="260"/>
      <c r="X79" s="190" t="s">
        <v>181</v>
      </c>
      <c r="Y79" s="191"/>
    </row>
    <row r="80" spans="1:25" s="2" customFormat="1" ht="26.25">
      <c r="A80" s="198"/>
      <c r="B80" s="266"/>
      <c r="C80" s="262"/>
      <c r="D80" s="262"/>
      <c r="E80" s="262"/>
      <c r="F80" s="262"/>
      <c r="G80" s="262"/>
      <c r="H80" s="262"/>
      <c r="I80" s="263"/>
      <c r="J80" s="261"/>
      <c r="K80" s="261"/>
      <c r="L80" s="261"/>
      <c r="M80" s="261"/>
      <c r="N80" s="261"/>
      <c r="O80" s="262"/>
      <c r="P80" s="262"/>
      <c r="Q80" s="262"/>
      <c r="R80" s="198"/>
      <c r="S80" s="264"/>
      <c r="T80" s="203"/>
      <c r="U80" s="265"/>
      <c r="V80" s="198"/>
      <c r="W80" s="266"/>
      <c r="X80" s="198"/>
      <c r="Y80" s="199"/>
    </row>
    <row r="81" spans="1:25" s="2" customFormat="1" ht="26.25">
      <c r="A81" s="178">
        <v>26</v>
      </c>
      <c r="B81" s="178" t="s">
        <v>104</v>
      </c>
      <c r="C81" s="245">
        <v>6066</v>
      </c>
      <c r="D81" s="245">
        <v>66</v>
      </c>
      <c r="E81" s="245">
        <v>2904</v>
      </c>
      <c r="F81" s="178" t="s">
        <v>157</v>
      </c>
      <c r="G81" s="245">
        <v>1</v>
      </c>
      <c r="H81" s="245">
        <v>0</v>
      </c>
      <c r="I81" s="244">
        <v>20.4</v>
      </c>
      <c r="J81" s="243">
        <v>420.4</v>
      </c>
      <c r="K81" s="243"/>
      <c r="L81" s="243"/>
      <c r="M81" s="243"/>
      <c r="N81" s="243"/>
      <c r="O81" s="245"/>
      <c r="P81" s="245"/>
      <c r="Q81" s="245"/>
      <c r="R81" s="178"/>
      <c r="S81" s="246"/>
      <c r="T81" s="207"/>
      <c r="U81" s="247"/>
      <c r="V81" s="178"/>
      <c r="W81" s="248"/>
      <c r="X81" s="178"/>
      <c r="Y81" s="176"/>
    </row>
    <row r="82" spans="1:25" s="2" customFormat="1" ht="26.25">
      <c r="A82" s="182"/>
      <c r="B82" s="254"/>
      <c r="C82" s="250"/>
      <c r="D82" s="250"/>
      <c r="E82" s="250"/>
      <c r="F82" s="250"/>
      <c r="G82" s="250"/>
      <c r="H82" s="250"/>
      <c r="I82" s="251"/>
      <c r="J82" s="249"/>
      <c r="K82" s="249"/>
      <c r="L82" s="249"/>
      <c r="M82" s="249"/>
      <c r="N82" s="249"/>
      <c r="O82" s="250"/>
      <c r="P82" s="250"/>
      <c r="Q82" s="250"/>
      <c r="R82" s="182"/>
      <c r="S82" s="252"/>
      <c r="T82" s="210"/>
      <c r="U82" s="253"/>
      <c r="V82" s="182"/>
      <c r="W82" s="254"/>
      <c r="X82" s="182"/>
      <c r="Y82" s="183"/>
    </row>
    <row r="83" spans="1:25" s="2" customFormat="1" ht="26.25">
      <c r="A83" s="190">
        <v>27</v>
      </c>
      <c r="B83" s="190" t="s">
        <v>104</v>
      </c>
      <c r="C83" s="257">
        <v>5948</v>
      </c>
      <c r="D83" s="257">
        <v>31</v>
      </c>
      <c r="E83" s="257">
        <v>2834</v>
      </c>
      <c r="F83" s="190" t="s">
        <v>157</v>
      </c>
      <c r="G83" s="257">
        <v>0</v>
      </c>
      <c r="H83" s="257">
        <v>1</v>
      </c>
      <c r="I83" s="256">
        <v>4.5</v>
      </c>
      <c r="J83" s="255"/>
      <c r="K83" s="255">
        <v>104.5</v>
      </c>
      <c r="L83" s="255"/>
      <c r="M83" s="255"/>
      <c r="N83" s="255"/>
      <c r="O83" s="257">
        <v>1</v>
      </c>
      <c r="P83" s="257">
        <v>62</v>
      </c>
      <c r="Q83" s="257" t="s">
        <v>158</v>
      </c>
      <c r="R83" s="190" t="s">
        <v>108</v>
      </c>
      <c r="S83" s="258">
        <v>152</v>
      </c>
      <c r="T83" s="212"/>
      <c r="U83" s="275">
        <v>152</v>
      </c>
      <c r="V83" s="190"/>
      <c r="W83" s="260"/>
      <c r="X83" s="190" t="s">
        <v>161</v>
      </c>
      <c r="Y83" s="191"/>
    </row>
    <row r="84" spans="1:25" s="2" customFormat="1" ht="26.25">
      <c r="A84" s="227"/>
      <c r="B84" s="227" t="s">
        <v>104</v>
      </c>
      <c r="C84" s="269">
        <v>5935</v>
      </c>
      <c r="D84" s="269">
        <v>36</v>
      </c>
      <c r="E84" s="269">
        <v>2821</v>
      </c>
      <c r="F84" s="227" t="s">
        <v>157</v>
      </c>
      <c r="G84" s="269">
        <v>0</v>
      </c>
      <c r="H84" s="269">
        <v>1</v>
      </c>
      <c r="I84" s="270">
        <v>86.5</v>
      </c>
      <c r="J84" s="268">
        <v>186.5</v>
      </c>
      <c r="K84" s="268"/>
      <c r="L84" s="268"/>
      <c r="M84" s="268"/>
      <c r="N84" s="268"/>
      <c r="O84" s="269"/>
      <c r="P84" s="269"/>
      <c r="Q84" s="269"/>
      <c r="R84" s="227"/>
      <c r="S84" s="271"/>
      <c r="T84" s="230"/>
      <c r="U84" s="272"/>
      <c r="V84" s="227"/>
      <c r="W84" s="273"/>
      <c r="X84" s="227"/>
      <c r="Y84" s="222"/>
    </row>
    <row r="85" spans="1:25" s="2" customFormat="1" ht="26.25">
      <c r="A85" s="198"/>
      <c r="B85" s="266"/>
      <c r="C85" s="262"/>
      <c r="D85" s="262"/>
      <c r="E85" s="262"/>
      <c r="F85" s="262"/>
      <c r="G85" s="262"/>
      <c r="H85" s="262"/>
      <c r="I85" s="263"/>
      <c r="J85" s="261"/>
      <c r="K85" s="261"/>
      <c r="L85" s="261"/>
      <c r="M85" s="261"/>
      <c r="N85" s="261"/>
      <c r="O85" s="262"/>
      <c r="P85" s="262"/>
      <c r="Q85" s="262"/>
      <c r="R85" s="198"/>
      <c r="S85" s="264"/>
      <c r="T85" s="203"/>
      <c r="U85" s="265"/>
      <c r="V85" s="198"/>
      <c r="W85" s="266"/>
      <c r="X85" s="198"/>
      <c r="Y85" s="199"/>
    </row>
    <row r="86" spans="1:25" s="2" customFormat="1" ht="26.25">
      <c r="A86" s="178">
        <v>28</v>
      </c>
      <c r="B86" s="178" t="s">
        <v>104</v>
      </c>
      <c r="C86" s="245">
        <v>5953</v>
      </c>
      <c r="D86" s="245">
        <v>16</v>
      </c>
      <c r="E86" s="245">
        <v>2839</v>
      </c>
      <c r="F86" s="178" t="s">
        <v>157</v>
      </c>
      <c r="G86" s="245">
        <v>0</v>
      </c>
      <c r="H86" s="245">
        <v>3</v>
      </c>
      <c r="I86" s="244">
        <v>16.5</v>
      </c>
      <c r="J86" s="243"/>
      <c r="K86" s="243">
        <v>316.5</v>
      </c>
      <c r="L86" s="243"/>
      <c r="M86" s="243"/>
      <c r="N86" s="243"/>
      <c r="O86" s="245">
        <v>1</v>
      </c>
      <c r="P86" s="245">
        <v>41</v>
      </c>
      <c r="Q86" s="245" t="s">
        <v>158</v>
      </c>
      <c r="R86" s="178" t="s">
        <v>159</v>
      </c>
      <c r="S86" s="246">
        <v>210</v>
      </c>
      <c r="T86" s="207"/>
      <c r="U86" s="247">
        <v>210</v>
      </c>
      <c r="V86" s="178"/>
      <c r="W86" s="248"/>
      <c r="X86" s="178" t="s">
        <v>182</v>
      </c>
      <c r="Y86" s="176"/>
    </row>
    <row r="87" spans="1:25" s="2" customFormat="1" ht="26.25">
      <c r="A87" s="182"/>
      <c r="B87" s="254"/>
      <c r="C87" s="250"/>
      <c r="D87" s="250"/>
      <c r="E87" s="250"/>
      <c r="F87" s="250"/>
      <c r="G87" s="250"/>
      <c r="H87" s="250"/>
      <c r="I87" s="251"/>
      <c r="J87" s="249"/>
      <c r="K87" s="249"/>
      <c r="L87" s="249"/>
      <c r="M87" s="249"/>
      <c r="N87" s="249"/>
      <c r="O87" s="250"/>
      <c r="P87" s="250"/>
      <c r="Q87" s="250"/>
      <c r="R87" s="182"/>
      <c r="S87" s="252"/>
      <c r="T87" s="210"/>
      <c r="U87" s="253"/>
      <c r="V87" s="182"/>
      <c r="W87" s="254"/>
      <c r="X87" s="182"/>
      <c r="Y87" s="183"/>
    </row>
    <row r="88" spans="1:25" s="2" customFormat="1" ht="26.25">
      <c r="A88" s="190">
        <v>29</v>
      </c>
      <c r="B88" s="190" t="s">
        <v>104</v>
      </c>
      <c r="C88" s="257">
        <v>4929</v>
      </c>
      <c r="D88" s="257">
        <v>10</v>
      </c>
      <c r="E88" s="257">
        <v>2271</v>
      </c>
      <c r="F88" s="190" t="s">
        <v>157</v>
      </c>
      <c r="G88" s="257">
        <v>3</v>
      </c>
      <c r="H88" s="257">
        <v>0</v>
      </c>
      <c r="I88" s="256">
        <v>99</v>
      </c>
      <c r="J88" s="276">
        <v>1299</v>
      </c>
      <c r="K88" s="255"/>
      <c r="L88" s="255"/>
      <c r="M88" s="255"/>
      <c r="N88" s="255"/>
      <c r="O88" s="257"/>
      <c r="P88" s="257"/>
      <c r="Q88" s="257"/>
      <c r="R88" s="190"/>
      <c r="S88" s="258"/>
      <c r="T88" s="212"/>
      <c r="U88" s="275"/>
      <c r="V88" s="190"/>
      <c r="W88" s="260"/>
      <c r="X88" s="190"/>
      <c r="Y88" s="191"/>
    </row>
    <row r="89" spans="1:25" s="2" customFormat="1" ht="26.25">
      <c r="A89" s="227"/>
      <c r="B89" s="227" t="s">
        <v>104</v>
      </c>
      <c r="C89" s="269">
        <v>1254</v>
      </c>
      <c r="D89" s="269">
        <v>13</v>
      </c>
      <c r="E89" s="269">
        <v>753</v>
      </c>
      <c r="F89" s="227" t="s">
        <v>157</v>
      </c>
      <c r="G89" s="269">
        <v>0</v>
      </c>
      <c r="H89" s="269">
        <v>1</v>
      </c>
      <c r="I89" s="270">
        <v>64</v>
      </c>
      <c r="J89" s="277"/>
      <c r="K89" s="268">
        <v>164</v>
      </c>
      <c r="L89" s="268"/>
      <c r="M89" s="268"/>
      <c r="N89" s="268"/>
      <c r="O89" s="269">
        <v>1</v>
      </c>
      <c r="P89" s="269">
        <v>22</v>
      </c>
      <c r="Q89" s="269" t="s">
        <v>158</v>
      </c>
      <c r="R89" s="227" t="s">
        <v>159</v>
      </c>
      <c r="S89" s="271">
        <v>265.8</v>
      </c>
      <c r="T89" s="230"/>
      <c r="U89" s="278">
        <v>92</v>
      </c>
      <c r="V89" s="227"/>
      <c r="W89" s="273"/>
      <c r="X89" s="227" t="s">
        <v>183</v>
      </c>
      <c r="Y89" s="222"/>
    </row>
    <row r="90" spans="1:25" s="2" customFormat="1" ht="26.25">
      <c r="A90" s="227"/>
      <c r="B90" s="227"/>
      <c r="C90" s="269"/>
      <c r="D90" s="269"/>
      <c r="E90" s="269"/>
      <c r="F90" s="269"/>
      <c r="G90" s="269"/>
      <c r="H90" s="269"/>
      <c r="I90" s="270"/>
      <c r="J90" s="277"/>
      <c r="K90" s="268"/>
      <c r="L90" s="268"/>
      <c r="M90" s="268"/>
      <c r="N90" s="268"/>
      <c r="O90" s="269">
        <v>2</v>
      </c>
      <c r="P90" s="269">
        <v>22</v>
      </c>
      <c r="Q90" s="269" t="s">
        <v>158</v>
      </c>
      <c r="R90" s="227" t="s">
        <v>108</v>
      </c>
      <c r="S90" s="271"/>
      <c r="T90" s="230"/>
      <c r="U90" s="272">
        <v>173.8</v>
      </c>
      <c r="V90" s="227"/>
      <c r="W90" s="273"/>
      <c r="X90" s="227" t="s">
        <v>184</v>
      </c>
      <c r="Y90" s="222"/>
    </row>
    <row r="91" spans="1:25" s="2" customFormat="1" ht="26.25">
      <c r="A91" s="227"/>
      <c r="B91" s="227" t="s">
        <v>104</v>
      </c>
      <c r="C91" s="269">
        <v>6056</v>
      </c>
      <c r="D91" s="269">
        <v>47</v>
      </c>
      <c r="E91" s="269">
        <v>2894</v>
      </c>
      <c r="F91" s="227" t="s">
        <v>157</v>
      </c>
      <c r="G91" s="269">
        <v>2</v>
      </c>
      <c r="H91" s="269">
        <v>3</v>
      </c>
      <c r="I91" s="270">
        <v>50.8</v>
      </c>
      <c r="J91" s="274">
        <v>1150.8</v>
      </c>
      <c r="K91" s="268"/>
      <c r="L91" s="268"/>
      <c r="M91" s="268"/>
      <c r="N91" s="268"/>
      <c r="O91" s="269"/>
      <c r="P91" s="269"/>
      <c r="Q91" s="269"/>
      <c r="R91" s="227"/>
      <c r="S91" s="271"/>
      <c r="T91" s="230"/>
      <c r="U91" s="272"/>
      <c r="V91" s="227"/>
      <c r="W91" s="273"/>
      <c r="X91" s="227"/>
      <c r="Y91" s="222"/>
    </row>
    <row r="92" spans="1:25" s="2" customFormat="1" ht="26.25">
      <c r="A92" s="227"/>
      <c r="B92" s="227" t="s">
        <v>104</v>
      </c>
      <c r="C92" s="269">
        <v>6014</v>
      </c>
      <c r="D92" s="269">
        <v>37</v>
      </c>
      <c r="E92" s="269">
        <v>2882</v>
      </c>
      <c r="F92" s="227" t="s">
        <v>157</v>
      </c>
      <c r="G92" s="269">
        <v>0</v>
      </c>
      <c r="H92" s="269">
        <v>3</v>
      </c>
      <c r="I92" s="270">
        <v>93.1</v>
      </c>
      <c r="J92" s="274">
        <v>393.1</v>
      </c>
      <c r="K92" s="268"/>
      <c r="L92" s="268"/>
      <c r="M92" s="268"/>
      <c r="N92" s="268"/>
      <c r="O92" s="269"/>
      <c r="P92" s="269"/>
      <c r="Q92" s="269"/>
      <c r="R92" s="227"/>
      <c r="S92" s="271"/>
      <c r="T92" s="230"/>
      <c r="U92" s="272"/>
      <c r="V92" s="227"/>
      <c r="W92" s="273"/>
      <c r="X92" s="227"/>
      <c r="Y92" s="222"/>
    </row>
    <row r="93" spans="1:25" s="2" customFormat="1" ht="26.25">
      <c r="A93" s="227"/>
      <c r="B93" s="227" t="s">
        <v>104</v>
      </c>
      <c r="C93" s="269">
        <v>6012</v>
      </c>
      <c r="D93" s="269">
        <v>35</v>
      </c>
      <c r="E93" s="269">
        <v>2880</v>
      </c>
      <c r="F93" s="227" t="s">
        <v>157</v>
      </c>
      <c r="G93" s="269">
        <v>7</v>
      </c>
      <c r="H93" s="269">
        <v>2</v>
      </c>
      <c r="I93" s="270">
        <v>26.9</v>
      </c>
      <c r="J93" s="274">
        <v>3026.9</v>
      </c>
      <c r="K93" s="268"/>
      <c r="L93" s="268"/>
      <c r="M93" s="268"/>
      <c r="N93" s="268"/>
      <c r="O93" s="269"/>
      <c r="P93" s="269"/>
      <c r="Q93" s="269"/>
      <c r="R93" s="227"/>
      <c r="S93" s="271"/>
      <c r="T93" s="230"/>
      <c r="U93" s="272"/>
      <c r="V93" s="227"/>
      <c r="W93" s="273"/>
      <c r="X93" s="227"/>
      <c r="Y93" s="222"/>
    </row>
    <row r="94" spans="1:25" s="2" customFormat="1" ht="26.25">
      <c r="A94" s="227"/>
      <c r="B94" s="227" t="s">
        <v>104</v>
      </c>
      <c r="C94" s="269">
        <v>6057</v>
      </c>
      <c r="D94" s="269">
        <v>48</v>
      </c>
      <c r="E94" s="269">
        <v>2895</v>
      </c>
      <c r="F94" s="227" t="s">
        <v>157</v>
      </c>
      <c r="G94" s="269">
        <v>13</v>
      </c>
      <c r="H94" s="269">
        <v>3</v>
      </c>
      <c r="I94" s="270">
        <v>62.6</v>
      </c>
      <c r="J94" s="274">
        <v>5562.6</v>
      </c>
      <c r="K94" s="268"/>
      <c r="L94" s="268"/>
      <c r="M94" s="268"/>
      <c r="N94" s="268"/>
      <c r="O94" s="269"/>
      <c r="P94" s="269"/>
      <c r="Q94" s="269"/>
      <c r="R94" s="227"/>
      <c r="S94" s="271"/>
      <c r="T94" s="230"/>
      <c r="U94" s="272"/>
      <c r="V94" s="227"/>
      <c r="W94" s="273"/>
      <c r="X94" s="227"/>
      <c r="Y94" s="222"/>
    </row>
    <row r="95" spans="1:25" s="2" customFormat="1" ht="26.25">
      <c r="A95" s="182"/>
      <c r="B95" s="254"/>
      <c r="C95" s="250"/>
      <c r="D95" s="250"/>
      <c r="E95" s="250"/>
      <c r="F95" s="250"/>
      <c r="G95" s="250"/>
      <c r="H95" s="250"/>
      <c r="I95" s="251"/>
      <c r="J95" s="249"/>
      <c r="K95" s="249"/>
      <c r="L95" s="249"/>
      <c r="M95" s="249"/>
      <c r="N95" s="249"/>
      <c r="O95" s="250"/>
      <c r="P95" s="250"/>
      <c r="Q95" s="250"/>
      <c r="R95" s="182"/>
      <c r="S95" s="252"/>
      <c r="T95" s="210"/>
      <c r="U95" s="253"/>
      <c r="V95" s="182"/>
      <c r="W95" s="254"/>
      <c r="X95" s="182"/>
      <c r="Y95" s="183"/>
    </row>
    <row r="96" spans="1:25" s="2" customFormat="1" ht="26.25">
      <c r="A96" s="178">
        <v>30</v>
      </c>
      <c r="B96" s="178" t="s">
        <v>104</v>
      </c>
      <c r="C96" s="245">
        <v>1210</v>
      </c>
      <c r="D96" s="245">
        <v>3</v>
      </c>
      <c r="E96" s="245">
        <v>709</v>
      </c>
      <c r="F96" s="178" t="s">
        <v>157</v>
      </c>
      <c r="G96" s="245">
        <v>0</v>
      </c>
      <c r="H96" s="245">
        <v>3</v>
      </c>
      <c r="I96" s="244">
        <v>21.8</v>
      </c>
      <c r="J96" s="243"/>
      <c r="K96" s="243">
        <v>321.8</v>
      </c>
      <c r="L96" s="243"/>
      <c r="M96" s="243"/>
      <c r="N96" s="243"/>
      <c r="O96" s="245">
        <v>1</v>
      </c>
      <c r="P96" s="245">
        <v>19</v>
      </c>
      <c r="Q96" s="245" t="s">
        <v>158</v>
      </c>
      <c r="R96" s="178" t="s">
        <v>159</v>
      </c>
      <c r="S96" s="246">
        <v>311.5</v>
      </c>
      <c r="T96" s="207"/>
      <c r="U96" s="247">
        <v>150</v>
      </c>
      <c r="V96" s="178"/>
      <c r="W96" s="248"/>
      <c r="X96" s="178" t="s">
        <v>164</v>
      </c>
      <c r="Y96" s="176"/>
    </row>
    <row r="97" spans="1:25" s="2" customFormat="1" ht="26.25">
      <c r="A97" s="227"/>
      <c r="B97" s="273"/>
      <c r="C97" s="269"/>
      <c r="D97" s="269"/>
      <c r="E97" s="269"/>
      <c r="F97" s="269"/>
      <c r="G97" s="269"/>
      <c r="H97" s="269"/>
      <c r="I97" s="270"/>
      <c r="J97" s="268"/>
      <c r="K97" s="268"/>
      <c r="L97" s="268"/>
      <c r="M97" s="268"/>
      <c r="N97" s="268"/>
      <c r="O97" s="269">
        <v>2</v>
      </c>
      <c r="P97" s="269">
        <v>19</v>
      </c>
      <c r="Q97" s="269" t="s">
        <v>158</v>
      </c>
      <c r="R97" s="227" t="s">
        <v>159</v>
      </c>
      <c r="S97" s="271"/>
      <c r="T97" s="230"/>
      <c r="U97" s="272">
        <v>161.5</v>
      </c>
      <c r="V97" s="227"/>
      <c r="W97" s="273"/>
      <c r="X97" s="227" t="s">
        <v>169</v>
      </c>
      <c r="Y97" s="222"/>
    </row>
    <row r="98" spans="1:25" s="2" customFormat="1" ht="26.25">
      <c r="A98" s="182"/>
      <c r="B98" s="254"/>
      <c r="C98" s="250"/>
      <c r="D98" s="250"/>
      <c r="E98" s="250"/>
      <c r="F98" s="250"/>
      <c r="G98" s="250"/>
      <c r="H98" s="250"/>
      <c r="I98" s="251"/>
      <c r="J98" s="249"/>
      <c r="K98" s="249"/>
      <c r="L98" s="249"/>
      <c r="M98" s="249"/>
      <c r="N98" s="249"/>
      <c r="O98" s="250"/>
      <c r="P98" s="250"/>
      <c r="Q98" s="250"/>
      <c r="R98" s="182"/>
      <c r="S98" s="252"/>
      <c r="T98" s="210"/>
      <c r="U98" s="253"/>
      <c r="V98" s="182"/>
      <c r="W98" s="254"/>
      <c r="X98" s="182"/>
      <c r="Y98" s="183"/>
    </row>
    <row r="99" spans="1:25" s="2" customFormat="1" ht="26.25">
      <c r="A99" s="190">
        <v>31</v>
      </c>
      <c r="B99" s="190" t="s">
        <v>104</v>
      </c>
      <c r="C99" s="257">
        <v>1216</v>
      </c>
      <c r="D99" s="257">
        <v>13</v>
      </c>
      <c r="E99" s="257">
        <v>715</v>
      </c>
      <c r="F99" s="190" t="s">
        <v>157</v>
      </c>
      <c r="G99" s="257">
        <v>5</v>
      </c>
      <c r="H99" s="257">
        <v>0</v>
      </c>
      <c r="I99" s="256">
        <v>69.4</v>
      </c>
      <c r="J99" s="279">
        <v>2069.4</v>
      </c>
      <c r="K99" s="255"/>
      <c r="L99" s="255"/>
      <c r="M99" s="255"/>
      <c r="N99" s="255"/>
      <c r="O99" s="257"/>
      <c r="P99" s="257"/>
      <c r="Q99" s="257"/>
      <c r="R99" s="190"/>
      <c r="S99" s="258"/>
      <c r="T99" s="212"/>
      <c r="U99" s="275"/>
      <c r="V99" s="190"/>
      <c r="W99" s="260"/>
      <c r="X99" s="190"/>
      <c r="Y99" s="191"/>
    </row>
    <row r="100" spans="1:25" s="2" customFormat="1" ht="26.25">
      <c r="A100" s="198"/>
      <c r="B100" s="266"/>
      <c r="C100" s="262"/>
      <c r="D100" s="262"/>
      <c r="E100" s="262"/>
      <c r="F100" s="262"/>
      <c r="G100" s="262"/>
      <c r="H100" s="262"/>
      <c r="I100" s="263"/>
      <c r="J100" s="261"/>
      <c r="K100" s="261"/>
      <c r="L100" s="261"/>
      <c r="M100" s="261"/>
      <c r="N100" s="261"/>
      <c r="O100" s="262"/>
      <c r="P100" s="262"/>
      <c r="Q100" s="262"/>
      <c r="R100" s="198"/>
      <c r="S100" s="264"/>
      <c r="T100" s="203"/>
      <c r="U100" s="265"/>
      <c r="V100" s="198"/>
      <c r="W100" s="266"/>
      <c r="X100" s="198"/>
      <c r="Y100" s="199"/>
    </row>
    <row r="101" spans="1:25" s="2" customFormat="1" ht="26.25">
      <c r="A101" s="178">
        <v>32</v>
      </c>
      <c r="B101" s="178" t="s">
        <v>104</v>
      </c>
      <c r="C101" s="245">
        <v>6059</v>
      </c>
      <c r="D101" s="245">
        <v>51</v>
      </c>
      <c r="E101" s="245">
        <v>2897</v>
      </c>
      <c r="F101" s="178" t="s">
        <v>157</v>
      </c>
      <c r="G101" s="245">
        <v>6</v>
      </c>
      <c r="H101" s="245">
        <v>0</v>
      </c>
      <c r="I101" s="244">
        <v>62.6</v>
      </c>
      <c r="J101" s="280">
        <v>2462.6</v>
      </c>
      <c r="K101" s="243"/>
      <c r="L101" s="243"/>
      <c r="M101" s="243"/>
      <c r="N101" s="243"/>
      <c r="O101" s="245"/>
      <c r="P101" s="245"/>
      <c r="Q101" s="245"/>
      <c r="R101" s="178"/>
      <c r="S101" s="246"/>
      <c r="T101" s="207"/>
      <c r="U101" s="247"/>
      <c r="V101" s="178"/>
      <c r="W101" s="248"/>
      <c r="X101" s="178"/>
      <c r="Y101" s="176"/>
    </row>
    <row r="102" spans="1:25" s="2" customFormat="1" ht="26.25">
      <c r="A102" s="182"/>
      <c r="B102" s="254"/>
      <c r="C102" s="250"/>
      <c r="D102" s="250"/>
      <c r="E102" s="250"/>
      <c r="F102" s="250"/>
      <c r="G102" s="250"/>
      <c r="H102" s="250"/>
      <c r="I102" s="251"/>
      <c r="J102" s="249"/>
      <c r="K102" s="249"/>
      <c r="L102" s="249"/>
      <c r="M102" s="249"/>
      <c r="N102" s="249"/>
      <c r="O102" s="250"/>
      <c r="P102" s="250"/>
      <c r="Q102" s="250"/>
      <c r="R102" s="182"/>
      <c r="S102" s="252"/>
      <c r="T102" s="210"/>
      <c r="U102" s="253"/>
      <c r="V102" s="182"/>
      <c r="W102" s="254"/>
      <c r="X102" s="182"/>
      <c r="Y102" s="183"/>
    </row>
    <row r="103" spans="1:25" s="2" customFormat="1" ht="26.25">
      <c r="A103" s="190">
        <v>33</v>
      </c>
      <c r="B103" s="190" t="s">
        <v>104</v>
      </c>
      <c r="C103" s="257">
        <v>6013</v>
      </c>
      <c r="D103" s="257">
        <v>36</v>
      </c>
      <c r="E103" s="257">
        <v>2881</v>
      </c>
      <c r="F103" s="190" t="s">
        <v>157</v>
      </c>
      <c r="G103" s="257">
        <v>1</v>
      </c>
      <c r="H103" s="257">
        <v>2</v>
      </c>
      <c r="I103" s="256">
        <v>18.1</v>
      </c>
      <c r="J103" s="255">
        <v>618.1</v>
      </c>
      <c r="K103" s="255"/>
      <c r="L103" s="255"/>
      <c r="M103" s="255"/>
      <c r="N103" s="255"/>
      <c r="O103" s="257"/>
      <c r="P103" s="257"/>
      <c r="Q103" s="257"/>
      <c r="R103" s="190"/>
      <c r="S103" s="258"/>
      <c r="T103" s="212"/>
      <c r="U103" s="275"/>
      <c r="V103" s="190"/>
      <c r="W103" s="260"/>
      <c r="X103" s="190"/>
      <c r="Y103" s="191"/>
    </row>
    <row r="104" spans="1:25" s="2" customFormat="1" ht="26.25">
      <c r="A104" s="227"/>
      <c r="B104" s="227" t="s">
        <v>104</v>
      </c>
      <c r="C104" s="269">
        <v>6011</v>
      </c>
      <c r="D104" s="269">
        <v>34</v>
      </c>
      <c r="E104" s="269">
        <v>2879</v>
      </c>
      <c r="F104" s="227" t="s">
        <v>157</v>
      </c>
      <c r="G104" s="269">
        <v>7</v>
      </c>
      <c r="H104" s="269">
        <v>2</v>
      </c>
      <c r="I104" s="270">
        <v>14</v>
      </c>
      <c r="J104" s="281">
        <v>2814</v>
      </c>
      <c r="K104" s="268"/>
      <c r="L104" s="268"/>
      <c r="M104" s="268"/>
      <c r="N104" s="268"/>
      <c r="O104" s="269"/>
      <c r="P104" s="269"/>
      <c r="Q104" s="269"/>
      <c r="R104" s="227"/>
      <c r="S104" s="271"/>
      <c r="T104" s="230"/>
      <c r="U104" s="272"/>
      <c r="V104" s="227"/>
      <c r="W104" s="273"/>
      <c r="X104" s="227"/>
      <c r="Y104" s="222"/>
    </row>
    <row r="105" spans="1:25" s="2" customFormat="1" ht="26.25">
      <c r="A105" s="198"/>
      <c r="B105" s="266"/>
      <c r="C105" s="262"/>
      <c r="D105" s="262"/>
      <c r="E105" s="262"/>
      <c r="F105" s="262"/>
      <c r="G105" s="262"/>
      <c r="H105" s="262"/>
      <c r="I105" s="263"/>
      <c r="J105" s="261"/>
      <c r="K105" s="261"/>
      <c r="L105" s="261"/>
      <c r="M105" s="261"/>
      <c r="N105" s="261"/>
      <c r="O105" s="262"/>
      <c r="P105" s="262"/>
      <c r="Q105" s="262"/>
      <c r="R105" s="198"/>
      <c r="S105" s="264"/>
      <c r="T105" s="203"/>
      <c r="U105" s="265"/>
      <c r="V105" s="198"/>
      <c r="W105" s="266"/>
      <c r="X105" s="198"/>
      <c r="Y105" s="199"/>
    </row>
    <row r="106" spans="1:25" s="2" customFormat="1" ht="26.25">
      <c r="A106" s="178">
        <v>34</v>
      </c>
      <c r="B106" s="178" t="s">
        <v>104</v>
      </c>
      <c r="C106" s="245">
        <v>6067</v>
      </c>
      <c r="D106" s="245">
        <v>67</v>
      </c>
      <c r="E106" s="245">
        <v>2905</v>
      </c>
      <c r="F106" s="178" t="s">
        <v>157</v>
      </c>
      <c r="G106" s="245">
        <v>1</v>
      </c>
      <c r="H106" s="245">
        <v>2</v>
      </c>
      <c r="I106" s="244">
        <v>20</v>
      </c>
      <c r="J106" s="243">
        <v>620</v>
      </c>
      <c r="K106" s="243"/>
      <c r="L106" s="243"/>
      <c r="M106" s="243"/>
      <c r="N106" s="243"/>
      <c r="O106" s="245"/>
      <c r="P106" s="245"/>
      <c r="Q106" s="245"/>
      <c r="R106" s="178"/>
      <c r="S106" s="246"/>
      <c r="T106" s="207"/>
      <c r="U106" s="247"/>
      <c r="V106" s="178"/>
      <c r="W106" s="248"/>
      <c r="X106" s="178"/>
      <c r="Y106" s="176"/>
    </row>
    <row r="107" spans="1:25" s="2" customFormat="1" ht="26.25">
      <c r="A107" s="182"/>
      <c r="B107" s="254"/>
      <c r="C107" s="250"/>
      <c r="D107" s="250"/>
      <c r="E107" s="250"/>
      <c r="F107" s="250"/>
      <c r="G107" s="250"/>
      <c r="H107" s="250"/>
      <c r="I107" s="251"/>
      <c r="J107" s="249"/>
      <c r="K107" s="249"/>
      <c r="L107" s="249"/>
      <c r="M107" s="249"/>
      <c r="N107" s="249"/>
      <c r="O107" s="250"/>
      <c r="P107" s="250"/>
      <c r="Q107" s="250"/>
      <c r="R107" s="182"/>
      <c r="S107" s="252"/>
      <c r="T107" s="210"/>
      <c r="U107" s="253"/>
      <c r="V107" s="182"/>
      <c r="W107" s="254"/>
      <c r="X107" s="182"/>
      <c r="Y107" s="183"/>
    </row>
    <row r="108" spans="1:25" s="2" customFormat="1" ht="26.25">
      <c r="A108" s="178"/>
      <c r="B108" s="248"/>
      <c r="C108" s="245"/>
      <c r="D108" s="245"/>
      <c r="E108" s="245"/>
      <c r="F108" s="245"/>
      <c r="G108" s="245"/>
      <c r="H108" s="245"/>
      <c r="I108" s="244"/>
      <c r="J108" s="243"/>
      <c r="K108" s="243"/>
      <c r="L108" s="243"/>
      <c r="M108" s="243"/>
      <c r="N108" s="243"/>
      <c r="O108" s="245"/>
      <c r="P108" s="245"/>
      <c r="Q108" s="245"/>
      <c r="R108" s="178"/>
      <c r="S108" s="246"/>
      <c r="T108" s="207"/>
      <c r="U108" s="247"/>
      <c r="V108" s="178"/>
      <c r="W108" s="248"/>
      <c r="X108" s="178"/>
      <c r="Y108" s="176"/>
    </row>
    <row r="109" spans="1:25" s="2" customFormat="1" ht="26.25">
      <c r="A109" s="190">
        <v>35</v>
      </c>
      <c r="B109" s="190" t="s">
        <v>104</v>
      </c>
      <c r="C109" s="257">
        <v>5952</v>
      </c>
      <c r="D109" s="257">
        <v>15</v>
      </c>
      <c r="E109" s="257">
        <v>2838</v>
      </c>
      <c r="F109" s="190" t="s">
        <v>157</v>
      </c>
      <c r="G109" s="257">
        <v>0</v>
      </c>
      <c r="H109" s="257">
        <v>3</v>
      </c>
      <c r="I109" s="256">
        <v>79.1</v>
      </c>
      <c r="J109" s="255"/>
      <c r="K109" s="255">
        <v>379.1</v>
      </c>
      <c r="L109" s="255"/>
      <c r="M109" s="255"/>
      <c r="N109" s="255"/>
      <c r="O109" s="257">
        <v>1</v>
      </c>
      <c r="P109" s="257">
        <v>9</v>
      </c>
      <c r="Q109" s="257" t="s">
        <v>158</v>
      </c>
      <c r="R109" s="190" t="s">
        <v>159</v>
      </c>
      <c r="S109" s="258">
        <v>177.1</v>
      </c>
      <c r="T109" s="212"/>
      <c r="U109" s="275">
        <v>177.1</v>
      </c>
      <c r="V109" s="190"/>
      <c r="W109" s="260"/>
      <c r="X109" s="190" t="s">
        <v>178</v>
      </c>
      <c r="Y109" s="191"/>
    </row>
    <row r="110" spans="1:25" s="2" customFormat="1" ht="26.25">
      <c r="A110" s="227"/>
      <c r="B110" s="227" t="s">
        <v>104</v>
      </c>
      <c r="C110" s="269">
        <v>6209</v>
      </c>
      <c r="D110" s="269">
        <v>40</v>
      </c>
      <c r="E110" s="269">
        <v>3031</v>
      </c>
      <c r="F110" s="227" t="s">
        <v>157</v>
      </c>
      <c r="G110" s="269">
        <v>1</v>
      </c>
      <c r="H110" s="269">
        <v>2</v>
      </c>
      <c r="I110" s="270">
        <v>53</v>
      </c>
      <c r="J110" s="268">
        <v>653</v>
      </c>
      <c r="K110" s="268"/>
      <c r="L110" s="268"/>
      <c r="M110" s="268"/>
      <c r="N110" s="268"/>
      <c r="O110" s="269"/>
      <c r="P110" s="269"/>
      <c r="Q110" s="269"/>
      <c r="R110" s="227"/>
      <c r="S110" s="271"/>
      <c r="T110" s="230"/>
      <c r="U110" s="272"/>
      <c r="V110" s="227"/>
      <c r="W110" s="273"/>
      <c r="X110" s="227"/>
      <c r="Y110" s="222"/>
    </row>
    <row r="111" spans="1:25" s="2" customFormat="1" ht="26.25">
      <c r="A111" s="198"/>
      <c r="B111" s="266"/>
      <c r="C111" s="262"/>
      <c r="D111" s="262"/>
      <c r="E111" s="262"/>
      <c r="F111" s="262"/>
      <c r="G111" s="262"/>
      <c r="H111" s="262"/>
      <c r="I111" s="263"/>
      <c r="J111" s="261"/>
      <c r="K111" s="261"/>
      <c r="L111" s="261"/>
      <c r="M111" s="261"/>
      <c r="N111" s="261"/>
      <c r="O111" s="262"/>
      <c r="P111" s="262"/>
      <c r="Q111" s="262"/>
      <c r="R111" s="198"/>
      <c r="S111" s="264"/>
      <c r="T111" s="203"/>
      <c r="U111" s="265"/>
      <c r="V111" s="198"/>
      <c r="W111" s="266"/>
      <c r="X111" s="198"/>
      <c r="Y111" s="199"/>
    </row>
    <row r="112" spans="1:25" s="2" customFormat="1" ht="26.25">
      <c r="A112" s="178">
        <v>36</v>
      </c>
      <c r="B112" s="178" t="s">
        <v>104</v>
      </c>
      <c r="C112" s="245">
        <v>5933</v>
      </c>
      <c r="D112" s="245">
        <v>39</v>
      </c>
      <c r="E112" s="245">
        <v>2819</v>
      </c>
      <c r="F112" s="178" t="s">
        <v>157</v>
      </c>
      <c r="G112" s="245">
        <v>0</v>
      </c>
      <c r="H112" s="245">
        <v>0</v>
      </c>
      <c r="I112" s="244">
        <v>84.5</v>
      </c>
      <c r="J112" s="243"/>
      <c r="K112" s="243">
        <v>84.5</v>
      </c>
      <c r="L112" s="243"/>
      <c r="M112" s="243"/>
      <c r="N112" s="243"/>
      <c r="O112" s="245">
        <v>1</v>
      </c>
      <c r="P112" s="245">
        <v>4</v>
      </c>
      <c r="Q112" s="245" t="s">
        <v>158</v>
      </c>
      <c r="R112" s="178" t="s">
        <v>159</v>
      </c>
      <c r="S112" s="246">
        <v>45.5</v>
      </c>
      <c r="T112" s="207"/>
      <c r="U112" s="247">
        <v>45.5</v>
      </c>
      <c r="V112" s="178"/>
      <c r="W112" s="248"/>
      <c r="X112" s="178" t="s">
        <v>161</v>
      </c>
      <c r="Y112" s="176"/>
    </row>
    <row r="113" spans="1:25" s="2" customFormat="1" ht="26.25">
      <c r="A113" s="182"/>
      <c r="B113" s="254"/>
      <c r="C113" s="250"/>
      <c r="D113" s="250"/>
      <c r="E113" s="250"/>
      <c r="F113" s="250"/>
      <c r="G113" s="250"/>
      <c r="H113" s="250"/>
      <c r="I113" s="251"/>
      <c r="J113" s="249"/>
      <c r="K113" s="249"/>
      <c r="L113" s="249"/>
      <c r="M113" s="249"/>
      <c r="N113" s="249"/>
      <c r="O113" s="250"/>
      <c r="P113" s="250"/>
      <c r="Q113" s="250"/>
      <c r="R113" s="182"/>
      <c r="S113" s="252"/>
      <c r="T113" s="210"/>
      <c r="U113" s="253"/>
      <c r="V113" s="182"/>
      <c r="W113" s="254"/>
      <c r="X113" s="182"/>
      <c r="Y113" s="183"/>
    </row>
    <row r="114" spans="1:25" s="2" customFormat="1" ht="26.25">
      <c r="A114" s="190">
        <v>37</v>
      </c>
      <c r="B114" s="190" t="s">
        <v>104</v>
      </c>
      <c r="C114" s="257">
        <v>5966</v>
      </c>
      <c r="D114" s="257">
        <v>240</v>
      </c>
      <c r="E114" s="257">
        <v>2852</v>
      </c>
      <c r="F114" s="190" t="s">
        <v>157</v>
      </c>
      <c r="G114" s="257">
        <v>0</v>
      </c>
      <c r="H114" s="257">
        <v>2</v>
      </c>
      <c r="I114" s="256">
        <v>64.2</v>
      </c>
      <c r="J114" s="255">
        <v>264.2</v>
      </c>
      <c r="K114" s="255"/>
      <c r="L114" s="255"/>
      <c r="M114" s="255"/>
      <c r="N114" s="255"/>
      <c r="O114" s="257"/>
      <c r="P114" s="257"/>
      <c r="Q114" s="257"/>
      <c r="R114" s="190"/>
      <c r="S114" s="258"/>
      <c r="T114" s="212"/>
      <c r="U114" s="275"/>
      <c r="V114" s="190"/>
      <c r="W114" s="260"/>
      <c r="X114" s="190"/>
      <c r="Y114" s="191"/>
    </row>
    <row r="115" spans="1:25" s="2" customFormat="1" ht="26.25">
      <c r="A115" s="227"/>
      <c r="B115" s="227" t="s">
        <v>104</v>
      </c>
      <c r="C115" s="269">
        <v>5978</v>
      </c>
      <c r="D115" s="269">
        <v>4</v>
      </c>
      <c r="E115" s="269">
        <v>2864</v>
      </c>
      <c r="F115" s="227" t="s">
        <v>157</v>
      </c>
      <c r="G115" s="269">
        <v>0</v>
      </c>
      <c r="H115" s="269">
        <v>2</v>
      </c>
      <c r="I115" s="270">
        <v>12.4</v>
      </c>
      <c r="J115" s="268">
        <v>212.41</v>
      </c>
      <c r="K115" s="268"/>
      <c r="L115" s="268"/>
      <c r="M115" s="268"/>
      <c r="N115" s="268"/>
      <c r="O115" s="269"/>
      <c r="P115" s="269"/>
      <c r="Q115" s="269"/>
      <c r="R115" s="227"/>
      <c r="S115" s="271"/>
      <c r="T115" s="230"/>
      <c r="U115" s="272"/>
      <c r="V115" s="227"/>
      <c r="W115" s="273"/>
      <c r="X115" s="227"/>
      <c r="Y115" s="222"/>
    </row>
    <row r="116" spans="1:25" s="2" customFormat="1" ht="26.25">
      <c r="A116" s="198"/>
      <c r="B116" s="266"/>
      <c r="C116" s="262"/>
      <c r="D116" s="262"/>
      <c r="E116" s="262"/>
      <c r="F116" s="262"/>
      <c r="G116" s="262"/>
      <c r="H116" s="262"/>
      <c r="I116" s="263"/>
      <c r="J116" s="261"/>
      <c r="K116" s="261"/>
      <c r="L116" s="261"/>
      <c r="M116" s="261"/>
      <c r="N116" s="261"/>
      <c r="O116" s="262"/>
      <c r="P116" s="262"/>
      <c r="Q116" s="262"/>
      <c r="R116" s="198"/>
      <c r="S116" s="264"/>
      <c r="T116" s="203"/>
      <c r="U116" s="265"/>
      <c r="V116" s="198"/>
      <c r="W116" s="266"/>
      <c r="X116" s="198"/>
      <c r="Y116" s="199"/>
    </row>
    <row r="117" spans="1:25" s="2" customFormat="1" ht="26.25">
      <c r="A117" s="182"/>
      <c r="B117" s="254"/>
      <c r="C117" s="250"/>
      <c r="D117" s="250"/>
      <c r="E117" s="250"/>
      <c r="F117" s="250"/>
      <c r="G117" s="250"/>
      <c r="H117" s="250"/>
      <c r="I117" s="251"/>
      <c r="J117" s="249"/>
      <c r="K117" s="249"/>
      <c r="L117" s="249"/>
      <c r="M117" s="249"/>
      <c r="N117" s="249"/>
      <c r="O117" s="250"/>
      <c r="P117" s="250"/>
      <c r="Q117" s="250"/>
      <c r="R117" s="182"/>
      <c r="S117" s="252"/>
      <c r="T117" s="210"/>
      <c r="U117" s="253"/>
      <c r="V117" s="182"/>
      <c r="W117" s="254"/>
      <c r="X117" s="182"/>
      <c r="Y117" s="183"/>
    </row>
    <row r="118" spans="1:25" s="2" customFormat="1" ht="26.25">
      <c r="A118" s="178">
        <v>38</v>
      </c>
      <c r="B118" s="178" t="s">
        <v>104</v>
      </c>
      <c r="C118" s="245">
        <v>6211</v>
      </c>
      <c r="D118" s="245">
        <v>69</v>
      </c>
      <c r="E118" s="245">
        <v>3033</v>
      </c>
      <c r="F118" s="178" t="s">
        <v>157</v>
      </c>
      <c r="G118" s="245">
        <v>3</v>
      </c>
      <c r="H118" s="245">
        <v>3</v>
      </c>
      <c r="I118" s="244">
        <v>56.8</v>
      </c>
      <c r="J118" s="243"/>
      <c r="K118" s="280">
        <v>1556.8</v>
      </c>
      <c r="L118" s="243"/>
      <c r="M118" s="243"/>
      <c r="N118" s="243"/>
      <c r="O118" s="245">
        <v>1</v>
      </c>
      <c r="P118" s="245">
        <v>17</v>
      </c>
      <c r="Q118" s="245" t="s">
        <v>158</v>
      </c>
      <c r="R118" s="178" t="s">
        <v>108</v>
      </c>
      <c r="S118" s="246">
        <v>249.9</v>
      </c>
      <c r="T118" s="207"/>
      <c r="U118" s="247">
        <v>249.9</v>
      </c>
      <c r="V118" s="178"/>
      <c r="W118" s="248"/>
      <c r="X118" s="178" t="s">
        <v>185</v>
      </c>
      <c r="Y118" s="176"/>
    </row>
    <row r="119" spans="1:25" s="2" customFormat="1" ht="26.25">
      <c r="A119" s="182"/>
      <c r="B119" s="254"/>
      <c r="C119" s="250"/>
      <c r="D119" s="250"/>
      <c r="E119" s="250"/>
      <c r="F119" s="250"/>
      <c r="G119" s="250"/>
      <c r="H119" s="250"/>
      <c r="I119" s="251"/>
      <c r="J119" s="249"/>
      <c r="K119" s="249"/>
      <c r="L119" s="249"/>
      <c r="M119" s="249"/>
      <c r="N119" s="249"/>
      <c r="O119" s="250"/>
      <c r="P119" s="250"/>
      <c r="Q119" s="250"/>
      <c r="R119" s="182"/>
      <c r="S119" s="252"/>
      <c r="T119" s="210"/>
      <c r="U119" s="253"/>
      <c r="V119" s="182"/>
      <c r="W119" s="254"/>
      <c r="X119" s="182"/>
      <c r="Y119" s="183"/>
    </row>
    <row r="120" spans="1:25" s="2" customFormat="1" ht="26.25">
      <c r="A120" s="190">
        <v>39</v>
      </c>
      <c r="B120" s="190" t="s">
        <v>104</v>
      </c>
      <c r="C120" s="257">
        <v>1220</v>
      </c>
      <c r="D120" s="257">
        <v>19</v>
      </c>
      <c r="E120" s="257">
        <v>719</v>
      </c>
      <c r="F120" s="190" t="s">
        <v>157</v>
      </c>
      <c r="G120" s="257">
        <v>2</v>
      </c>
      <c r="H120" s="257">
        <v>0</v>
      </c>
      <c r="I120" s="256">
        <v>17.7</v>
      </c>
      <c r="J120" s="255">
        <v>817.7</v>
      </c>
      <c r="K120" s="255"/>
      <c r="L120" s="255"/>
      <c r="M120" s="255"/>
      <c r="N120" s="255"/>
      <c r="O120" s="257"/>
      <c r="P120" s="257"/>
      <c r="Q120" s="257"/>
      <c r="R120" s="190"/>
      <c r="S120" s="258"/>
      <c r="T120" s="212"/>
      <c r="U120" s="275"/>
      <c r="V120" s="190"/>
      <c r="W120" s="260"/>
      <c r="X120" s="190"/>
      <c r="Y120" s="191"/>
    </row>
    <row r="121" spans="1:25" s="2" customFormat="1" ht="26.25">
      <c r="A121" s="227"/>
      <c r="B121" s="227" t="s">
        <v>104</v>
      </c>
      <c r="C121" s="269">
        <v>1221</v>
      </c>
      <c r="D121" s="269">
        <v>23</v>
      </c>
      <c r="E121" s="269">
        <v>720</v>
      </c>
      <c r="F121" s="227" t="s">
        <v>157</v>
      </c>
      <c r="G121" s="269">
        <v>1</v>
      </c>
      <c r="H121" s="269">
        <v>2</v>
      </c>
      <c r="I121" s="270">
        <v>19.7</v>
      </c>
      <c r="J121" s="268">
        <v>619.7</v>
      </c>
      <c r="K121" s="268"/>
      <c r="L121" s="268"/>
      <c r="M121" s="268"/>
      <c r="N121" s="268"/>
      <c r="O121" s="269"/>
      <c r="P121" s="269"/>
      <c r="Q121" s="269"/>
      <c r="R121" s="227"/>
      <c r="S121" s="271"/>
      <c r="T121" s="230"/>
      <c r="U121" s="272"/>
      <c r="V121" s="227"/>
      <c r="W121" s="273"/>
      <c r="X121" s="227"/>
      <c r="Y121" s="222"/>
    </row>
    <row r="122" spans="1:25" s="2" customFormat="1" ht="26.25">
      <c r="A122" s="227"/>
      <c r="B122" s="227" t="s">
        <v>104</v>
      </c>
      <c r="C122" s="269">
        <v>6018</v>
      </c>
      <c r="D122" s="269">
        <v>59</v>
      </c>
      <c r="E122" s="269">
        <v>2886</v>
      </c>
      <c r="F122" s="227" t="s">
        <v>157</v>
      </c>
      <c r="G122" s="269">
        <v>6</v>
      </c>
      <c r="H122" s="269">
        <v>3</v>
      </c>
      <c r="I122" s="270">
        <v>12.7</v>
      </c>
      <c r="J122" s="274">
        <v>2712.7</v>
      </c>
      <c r="K122" s="268"/>
      <c r="L122" s="268"/>
      <c r="M122" s="268"/>
      <c r="N122" s="268"/>
      <c r="O122" s="269"/>
      <c r="P122" s="269"/>
      <c r="Q122" s="269"/>
      <c r="R122" s="227"/>
      <c r="S122" s="271"/>
      <c r="T122" s="230"/>
      <c r="U122" s="272"/>
      <c r="V122" s="227"/>
      <c r="W122" s="273"/>
      <c r="X122" s="227"/>
      <c r="Y122" s="222"/>
    </row>
    <row r="123" spans="1:25" s="2" customFormat="1" ht="26.25">
      <c r="A123" s="198"/>
      <c r="B123" s="266"/>
      <c r="C123" s="262"/>
      <c r="D123" s="262"/>
      <c r="E123" s="262"/>
      <c r="F123" s="262"/>
      <c r="G123" s="262"/>
      <c r="H123" s="262"/>
      <c r="I123" s="263"/>
      <c r="J123" s="261"/>
      <c r="K123" s="261"/>
      <c r="L123" s="261"/>
      <c r="M123" s="261"/>
      <c r="N123" s="261"/>
      <c r="O123" s="262"/>
      <c r="P123" s="262"/>
      <c r="Q123" s="262"/>
      <c r="R123" s="198"/>
      <c r="S123" s="264"/>
      <c r="T123" s="203"/>
      <c r="U123" s="265"/>
      <c r="V123" s="198"/>
      <c r="W123" s="266"/>
      <c r="X123" s="198"/>
      <c r="Y123" s="199"/>
    </row>
    <row r="124" spans="1:25" s="2" customFormat="1" ht="26.25">
      <c r="A124" s="178">
        <v>40</v>
      </c>
      <c r="B124" s="178" t="s">
        <v>104</v>
      </c>
      <c r="C124" s="245">
        <v>1224</v>
      </c>
      <c r="D124" s="245">
        <v>2</v>
      </c>
      <c r="E124" s="245">
        <v>723</v>
      </c>
      <c r="F124" s="178" t="s">
        <v>157</v>
      </c>
      <c r="G124" s="245">
        <v>1</v>
      </c>
      <c r="H124" s="245">
        <v>2</v>
      </c>
      <c r="I124" s="244">
        <v>73.6</v>
      </c>
      <c r="J124" s="243">
        <v>673.6</v>
      </c>
      <c r="K124" s="243"/>
      <c r="L124" s="243"/>
      <c r="M124" s="243"/>
      <c r="N124" s="243"/>
      <c r="O124" s="245"/>
      <c r="P124" s="245"/>
      <c r="Q124" s="245"/>
      <c r="R124" s="178"/>
      <c r="S124" s="246"/>
      <c r="T124" s="207"/>
      <c r="U124" s="247"/>
      <c r="V124" s="178"/>
      <c r="W124" s="248"/>
      <c r="X124" s="178"/>
      <c r="Y124" s="176"/>
    </row>
    <row r="125" spans="1:25" s="2" customFormat="1" ht="26.25">
      <c r="A125" s="182"/>
      <c r="B125" s="254"/>
      <c r="C125" s="250"/>
      <c r="D125" s="250"/>
      <c r="E125" s="250"/>
      <c r="F125" s="250"/>
      <c r="G125" s="250"/>
      <c r="H125" s="250"/>
      <c r="I125" s="251"/>
      <c r="J125" s="249"/>
      <c r="K125" s="249"/>
      <c r="L125" s="249"/>
      <c r="M125" s="249"/>
      <c r="N125" s="249"/>
      <c r="O125" s="250"/>
      <c r="P125" s="250"/>
      <c r="Q125" s="250"/>
      <c r="R125" s="182"/>
      <c r="S125" s="252"/>
      <c r="T125" s="210"/>
      <c r="U125" s="253"/>
      <c r="V125" s="182"/>
      <c r="W125" s="254"/>
      <c r="X125" s="182"/>
      <c r="Y125" s="183"/>
    </row>
    <row r="126" spans="1:25" s="2" customFormat="1" ht="26.25">
      <c r="A126" s="190">
        <v>41</v>
      </c>
      <c r="B126" s="190" t="s">
        <v>104</v>
      </c>
      <c r="C126" s="257">
        <v>5924</v>
      </c>
      <c r="D126" s="257">
        <v>48</v>
      </c>
      <c r="E126" s="257">
        <v>2810</v>
      </c>
      <c r="F126" s="190" t="s">
        <v>157</v>
      </c>
      <c r="G126" s="257">
        <v>0</v>
      </c>
      <c r="H126" s="257">
        <v>1</v>
      </c>
      <c r="I126" s="256">
        <v>0.6</v>
      </c>
      <c r="J126" s="255">
        <v>100.06</v>
      </c>
      <c r="K126" s="255"/>
      <c r="L126" s="255"/>
      <c r="M126" s="255"/>
      <c r="N126" s="255"/>
      <c r="O126" s="257">
        <v>1</v>
      </c>
      <c r="P126" s="257" t="s">
        <v>186</v>
      </c>
      <c r="Q126" s="257" t="s">
        <v>158</v>
      </c>
      <c r="R126" s="190" t="s">
        <v>108</v>
      </c>
      <c r="S126" s="258">
        <v>24</v>
      </c>
      <c r="T126" s="212"/>
      <c r="U126" s="282">
        <v>24</v>
      </c>
      <c r="V126" s="190"/>
      <c r="W126" s="260"/>
      <c r="X126" s="190" t="s">
        <v>187</v>
      </c>
      <c r="Y126" s="191"/>
    </row>
    <row r="127" spans="1:25" s="2" customFormat="1" ht="26.25">
      <c r="A127" s="227"/>
      <c r="B127" s="227" t="s">
        <v>104</v>
      </c>
      <c r="C127" s="269">
        <v>5932</v>
      </c>
      <c r="D127" s="269">
        <v>44</v>
      </c>
      <c r="E127" s="269">
        <v>2818</v>
      </c>
      <c r="F127" s="227" t="s">
        <v>157</v>
      </c>
      <c r="G127" s="269">
        <v>0</v>
      </c>
      <c r="H127" s="269">
        <v>0</v>
      </c>
      <c r="I127" s="270">
        <v>98.7</v>
      </c>
      <c r="J127" s="268">
        <v>98.7</v>
      </c>
      <c r="K127" s="268"/>
      <c r="L127" s="268"/>
      <c r="M127" s="268"/>
      <c r="N127" s="268"/>
      <c r="O127" s="269">
        <v>1</v>
      </c>
      <c r="P127" s="269" t="s">
        <v>186</v>
      </c>
      <c r="Q127" s="269" t="s">
        <v>158</v>
      </c>
      <c r="R127" s="227" t="s">
        <v>159</v>
      </c>
      <c r="S127" s="271">
        <v>185</v>
      </c>
      <c r="T127" s="230"/>
      <c r="U127" s="278">
        <v>185</v>
      </c>
      <c r="V127" s="227"/>
      <c r="W127" s="273"/>
      <c r="X127" s="227" t="s">
        <v>188</v>
      </c>
      <c r="Y127" s="222"/>
    </row>
    <row r="128" spans="1:25" s="2" customFormat="1" ht="26.25">
      <c r="A128" s="198"/>
      <c r="B128" s="266"/>
      <c r="C128" s="262"/>
      <c r="D128" s="262"/>
      <c r="E128" s="262"/>
      <c r="F128" s="262"/>
      <c r="G128" s="262"/>
      <c r="H128" s="262"/>
      <c r="I128" s="263"/>
      <c r="J128" s="261"/>
      <c r="K128" s="261"/>
      <c r="L128" s="261"/>
      <c r="M128" s="261"/>
      <c r="N128" s="261"/>
      <c r="O128" s="262"/>
      <c r="P128" s="262"/>
      <c r="Q128" s="262"/>
      <c r="R128" s="198"/>
      <c r="S128" s="264"/>
      <c r="T128" s="203"/>
      <c r="U128" s="265"/>
      <c r="V128" s="198"/>
      <c r="W128" s="266"/>
      <c r="X128" s="198"/>
      <c r="Y128" s="199"/>
    </row>
    <row r="129" spans="1:25" s="2" customFormat="1" ht="26.25">
      <c r="A129" s="178">
        <v>42</v>
      </c>
      <c r="B129" s="178" t="s">
        <v>104</v>
      </c>
      <c r="C129" s="245">
        <v>5941</v>
      </c>
      <c r="D129" s="245">
        <v>34</v>
      </c>
      <c r="E129" s="245">
        <v>2827</v>
      </c>
      <c r="F129" s="178" t="s">
        <v>157</v>
      </c>
      <c r="G129" s="245">
        <v>0</v>
      </c>
      <c r="H129" s="245">
        <v>3</v>
      </c>
      <c r="I129" s="244">
        <v>33.3</v>
      </c>
      <c r="J129" s="243"/>
      <c r="K129" s="243">
        <v>333.3</v>
      </c>
      <c r="L129" s="243"/>
      <c r="M129" s="243"/>
      <c r="N129" s="243"/>
      <c r="O129" s="245">
        <v>1</v>
      </c>
      <c r="P129" s="245">
        <v>127</v>
      </c>
      <c r="Q129" s="245" t="s">
        <v>158</v>
      </c>
      <c r="R129" s="178" t="s">
        <v>108</v>
      </c>
      <c r="S129" s="246">
        <v>109.2</v>
      </c>
      <c r="T129" s="207"/>
      <c r="U129" s="247">
        <v>109.2</v>
      </c>
      <c r="V129" s="178"/>
      <c r="W129" s="248"/>
      <c r="X129" s="178" t="s">
        <v>189</v>
      </c>
      <c r="Y129" s="176"/>
    </row>
    <row r="130" spans="1:25" s="2" customFormat="1" ht="26.25">
      <c r="A130" s="182"/>
      <c r="B130" s="254"/>
      <c r="C130" s="250"/>
      <c r="D130" s="250"/>
      <c r="E130" s="250"/>
      <c r="F130" s="250"/>
      <c r="G130" s="250"/>
      <c r="H130" s="250"/>
      <c r="I130" s="251"/>
      <c r="J130" s="249"/>
      <c r="K130" s="249"/>
      <c r="L130" s="249"/>
      <c r="M130" s="249"/>
      <c r="N130" s="249"/>
      <c r="O130" s="250"/>
      <c r="P130" s="250"/>
      <c r="Q130" s="250"/>
      <c r="R130" s="182"/>
      <c r="S130" s="252"/>
      <c r="T130" s="210"/>
      <c r="U130" s="253"/>
      <c r="V130" s="182"/>
      <c r="W130" s="254"/>
      <c r="X130" s="182"/>
      <c r="Y130" s="183"/>
    </row>
    <row r="131" spans="1:25" s="2" customFormat="1" ht="26.25">
      <c r="A131" s="190">
        <v>43</v>
      </c>
      <c r="B131" s="190" t="s">
        <v>104</v>
      </c>
      <c r="C131" s="257">
        <v>1212</v>
      </c>
      <c r="D131" s="257">
        <v>10</v>
      </c>
      <c r="E131" s="257">
        <v>711</v>
      </c>
      <c r="F131" s="190" t="s">
        <v>157</v>
      </c>
      <c r="G131" s="257">
        <v>0</v>
      </c>
      <c r="H131" s="257">
        <v>3</v>
      </c>
      <c r="I131" s="256">
        <v>74.6</v>
      </c>
      <c r="J131" s="255"/>
      <c r="K131" s="255">
        <v>374.6</v>
      </c>
      <c r="L131" s="255"/>
      <c r="M131" s="255"/>
      <c r="N131" s="255"/>
      <c r="O131" s="257">
        <v>1</v>
      </c>
      <c r="P131" s="257">
        <v>38</v>
      </c>
      <c r="Q131" s="257" t="s">
        <v>158</v>
      </c>
      <c r="R131" s="190" t="s">
        <v>159</v>
      </c>
      <c r="S131" s="258">
        <v>148</v>
      </c>
      <c r="T131" s="212"/>
      <c r="U131" s="282">
        <v>148</v>
      </c>
      <c r="V131" s="190"/>
      <c r="W131" s="260"/>
      <c r="X131" s="190" t="s">
        <v>168</v>
      </c>
      <c r="Y131" s="191"/>
    </row>
    <row r="132" spans="1:25" s="2" customFormat="1" ht="26.25">
      <c r="A132" s="227"/>
      <c r="B132" s="227" t="s">
        <v>104</v>
      </c>
      <c r="C132" s="269">
        <v>6034</v>
      </c>
      <c r="D132" s="269">
        <v>33</v>
      </c>
      <c r="E132" s="269">
        <v>2787</v>
      </c>
      <c r="F132" s="227" t="s">
        <v>157</v>
      </c>
      <c r="G132" s="269">
        <v>1</v>
      </c>
      <c r="H132" s="269">
        <v>0</v>
      </c>
      <c r="I132" s="270">
        <v>57.2</v>
      </c>
      <c r="J132" s="268">
        <v>457.2</v>
      </c>
      <c r="K132" s="268"/>
      <c r="L132" s="268"/>
      <c r="M132" s="268"/>
      <c r="N132" s="268"/>
      <c r="O132" s="269"/>
      <c r="P132" s="269"/>
      <c r="Q132" s="269"/>
      <c r="R132" s="227"/>
      <c r="S132" s="271"/>
      <c r="T132" s="230"/>
      <c r="U132" s="272"/>
      <c r="V132" s="227"/>
      <c r="W132" s="273"/>
      <c r="X132" s="227"/>
      <c r="Y132" s="222"/>
    </row>
    <row r="133" spans="1:25" s="2" customFormat="1" ht="26.25">
      <c r="A133" s="198"/>
      <c r="B133" s="266"/>
      <c r="C133" s="262"/>
      <c r="D133" s="262"/>
      <c r="E133" s="262"/>
      <c r="F133" s="262"/>
      <c r="G133" s="262"/>
      <c r="H133" s="262"/>
      <c r="I133" s="263"/>
      <c r="J133" s="261"/>
      <c r="K133" s="261"/>
      <c r="L133" s="261"/>
      <c r="M133" s="261"/>
      <c r="N133" s="261"/>
      <c r="O133" s="262"/>
      <c r="P133" s="262"/>
      <c r="Q133" s="262"/>
      <c r="R133" s="198"/>
      <c r="S133" s="264"/>
      <c r="T133" s="203"/>
      <c r="U133" s="265"/>
      <c r="V133" s="198"/>
      <c r="W133" s="266"/>
      <c r="X133" s="198"/>
      <c r="Y133" s="199"/>
    </row>
    <row r="134" spans="1:25" s="2" customFormat="1" ht="26.25">
      <c r="A134" s="178">
        <v>44</v>
      </c>
      <c r="B134" s="178" t="s">
        <v>104</v>
      </c>
      <c r="C134" s="245">
        <v>1257</v>
      </c>
      <c r="D134" s="245">
        <v>12</v>
      </c>
      <c r="E134" s="245">
        <v>756</v>
      </c>
      <c r="F134" s="178" t="s">
        <v>157</v>
      </c>
      <c r="G134" s="245">
        <v>4</v>
      </c>
      <c r="H134" s="245">
        <v>1</v>
      </c>
      <c r="I134" s="244">
        <v>41.4</v>
      </c>
      <c r="J134" s="280">
        <v>1741.4</v>
      </c>
      <c r="K134" s="243"/>
      <c r="L134" s="243"/>
      <c r="M134" s="243"/>
      <c r="N134" s="243"/>
      <c r="O134" s="245"/>
      <c r="P134" s="245"/>
      <c r="Q134" s="245"/>
      <c r="R134" s="178"/>
      <c r="S134" s="246"/>
      <c r="T134" s="207"/>
      <c r="U134" s="247"/>
      <c r="V134" s="178"/>
      <c r="W134" s="248"/>
      <c r="X134" s="178"/>
      <c r="Y134" s="176"/>
    </row>
    <row r="135" spans="1:25" s="2" customFormat="1" ht="26.25">
      <c r="A135" s="182"/>
      <c r="B135" s="254"/>
      <c r="C135" s="250"/>
      <c r="D135" s="250"/>
      <c r="E135" s="250"/>
      <c r="F135" s="250"/>
      <c r="G135" s="250"/>
      <c r="H135" s="250"/>
      <c r="I135" s="251"/>
      <c r="J135" s="249"/>
      <c r="K135" s="249"/>
      <c r="L135" s="249"/>
      <c r="M135" s="249"/>
      <c r="N135" s="249"/>
      <c r="O135" s="250"/>
      <c r="P135" s="250"/>
      <c r="Q135" s="250"/>
      <c r="R135" s="182"/>
      <c r="S135" s="252"/>
      <c r="T135" s="210"/>
      <c r="U135" s="253"/>
      <c r="V135" s="182"/>
      <c r="W135" s="254"/>
      <c r="X135" s="182"/>
      <c r="Y135" s="183"/>
    </row>
    <row r="136" spans="1:25" s="2" customFormat="1" ht="26.25">
      <c r="A136" s="190">
        <v>45</v>
      </c>
      <c r="B136" s="190" t="s">
        <v>104</v>
      </c>
      <c r="C136" s="257">
        <v>1234</v>
      </c>
      <c r="D136" s="257">
        <v>2</v>
      </c>
      <c r="E136" s="257">
        <v>733</v>
      </c>
      <c r="F136" s="190" t="s">
        <v>157</v>
      </c>
      <c r="G136" s="257">
        <v>1</v>
      </c>
      <c r="H136" s="257">
        <v>3</v>
      </c>
      <c r="I136" s="256">
        <v>51.8</v>
      </c>
      <c r="J136" s="255">
        <v>751.8</v>
      </c>
      <c r="K136" s="255"/>
      <c r="L136" s="255"/>
      <c r="M136" s="255"/>
      <c r="N136" s="255"/>
      <c r="O136" s="257"/>
      <c r="P136" s="257"/>
      <c r="Q136" s="257"/>
      <c r="R136" s="190"/>
      <c r="S136" s="258"/>
      <c r="T136" s="212"/>
      <c r="U136" s="275"/>
      <c r="V136" s="190"/>
      <c r="W136" s="260"/>
      <c r="X136" s="190"/>
      <c r="Y136" s="191"/>
    </row>
    <row r="137" spans="1:25" s="2" customFormat="1" ht="26.25">
      <c r="A137" s="198"/>
      <c r="B137" s="266"/>
      <c r="C137" s="262"/>
      <c r="D137" s="262"/>
      <c r="E137" s="262"/>
      <c r="F137" s="262"/>
      <c r="G137" s="262"/>
      <c r="H137" s="262"/>
      <c r="I137" s="263"/>
      <c r="J137" s="261"/>
      <c r="K137" s="261"/>
      <c r="L137" s="261"/>
      <c r="M137" s="261"/>
      <c r="N137" s="261"/>
      <c r="O137" s="262"/>
      <c r="P137" s="262"/>
      <c r="Q137" s="262"/>
      <c r="R137" s="198"/>
      <c r="S137" s="264"/>
      <c r="T137" s="203"/>
      <c r="U137" s="265"/>
      <c r="V137" s="198"/>
      <c r="W137" s="266"/>
      <c r="X137" s="198"/>
      <c r="Y137" s="199"/>
    </row>
    <row r="138" spans="1:25" s="2" customFormat="1" ht="26.25">
      <c r="A138" s="178">
        <v>46</v>
      </c>
      <c r="B138" s="178" t="s">
        <v>104</v>
      </c>
      <c r="C138" s="245">
        <v>6074</v>
      </c>
      <c r="D138" s="245">
        <v>53</v>
      </c>
      <c r="E138" s="245">
        <v>2912</v>
      </c>
      <c r="F138" s="178" t="s">
        <v>157</v>
      </c>
      <c r="G138" s="245">
        <v>0</v>
      </c>
      <c r="H138" s="245">
        <v>2</v>
      </c>
      <c r="I138" s="244">
        <v>52.1</v>
      </c>
      <c r="J138" s="243">
        <v>252.1</v>
      </c>
      <c r="K138" s="243"/>
      <c r="L138" s="243"/>
      <c r="M138" s="243"/>
      <c r="N138" s="243"/>
      <c r="O138" s="245"/>
      <c r="P138" s="245"/>
      <c r="Q138" s="245"/>
      <c r="R138" s="178"/>
      <c r="S138" s="246"/>
      <c r="T138" s="207"/>
      <c r="U138" s="247"/>
      <c r="V138" s="178"/>
      <c r="W138" s="248"/>
      <c r="X138" s="178"/>
      <c r="Y138" s="176"/>
    </row>
    <row r="139" spans="1:25" s="2" customFormat="1" ht="26.25">
      <c r="A139" s="182"/>
      <c r="B139" s="182" t="s">
        <v>104</v>
      </c>
      <c r="C139" s="250">
        <v>6129</v>
      </c>
      <c r="D139" s="250">
        <v>57</v>
      </c>
      <c r="E139" s="250">
        <v>2968</v>
      </c>
      <c r="F139" s="182" t="s">
        <v>157</v>
      </c>
      <c r="G139" s="250">
        <v>3</v>
      </c>
      <c r="H139" s="250">
        <v>1</v>
      </c>
      <c r="I139" s="251">
        <v>26.4</v>
      </c>
      <c r="J139" s="296">
        <v>1326.4</v>
      </c>
      <c r="K139" s="249"/>
      <c r="L139" s="249"/>
      <c r="M139" s="249"/>
      <c r="N139" s="249"/>
      <c r="O139" s="250"/>
      <c r="P139" s="250"/>
      <c r="Q139" s="250"/>
      <c r="R139" s="182"/>
      <c r="S139" s="252"/>
      <c r="T139" s="210"/>
      <c r="U139" s="253"/>
      <c r="V139" s="182"/>
      <c r="W139" s="254"/>
      <c r="X139" s="182"/>
      <c r="Y139" s="183"/>
    </row>
    <row r="140" spans="1:25" s="2" customFormat="1" ht="26.25">
      <c r="A140" s="190">
        <v>47</v>
      </c>
      <c r="B140" s="190" t="s">
        <v>104</v>
      </c>
      <c r="C140" s="257">
        <v>4906</v>
      </c>
      <c r="D140" s="257">
        <v>5</v>
      </c>
      <c r="E140" s="257">
        <v>2248</v>
      </c>
      <c r="F140" s="190" t="s">
        <v>157</v>
      </c>
      <c r="G140" s="257">
        <v>7</v>
      </c>
      <c r="H140" s="257">
        <v>3</v>
      </c>
      <c r="I140" s="283">
        <v>56</v>
      </c>
      <c r="J140" s="276">
        <v>3156</v>
      </c>
      <c r="K140" s="255"/>
      <c r="L140" s="255"/>
      <c r="M140" s="255"/>
      <c r="N140" s="255"/>
      <c r="O140" s="257"/>
      <c r="P140" s="257"/>
      <c r="Q140" s="257"/>
      <c r="R140" s="190"/>
      <c r="S140" s="258"/>
      <c r="T140" s="212"/>
      <c r="U140" s="275"/>
      <c r="V140" s="190"/>
      <c r="W140" s="260"/>
      <c r="X140" s="190"/>
      <c r="Y140" s="191"/>
    </row>
    <row r="141" spans="1:25" s="2" customFormat="1" ht="26.25">
      <c r="A141" s="227"/>
      <c r="B141" s="227" t="s">
        <v>104</v>
      </c>
      <c r="C141" s="269">
        <v>1199</v>
      </c>
      <c r="D141" s="269">
        <v>8</v>
      </c>
      <c r="E141" s="269">
        <v>698</v>
      </c>
      <c r="F141" s="227" t="s">
        <v>157</v>
      </c>
      <c r="G141" s="269">
        <v>0</v>
      </c>
      <c r="H141" s="269">
        <v>2</v>
      </c>
      <c r="I141" s="270">
        <v>60.8</v>
      </c>
      <c r="J141" s="268"/>
      <c r="K141" s="268">
        <v>260.8</v>
      </c>
      <c r="L141" s="268"/>
      <c r="M141" s="268"/>
      <c r="N141" s="268"/>
      <c r="O141" s="269">
        <v>1</v>
      </c>
      <c r="P141" s="269">
        <v>34</v>
      </c>
      <c r="Q141" s="269" t="s">
        <v>158</v>
      </c>
      <c r="R141" s="227" t="s">
        <v>166</v>
      </c>
      <c r="S141" s="271">
        <v>188.86</v>
      </c>
      <c r="T141" s="230"/>
      <c r="U141" s="272">
        <v>188.86</v>
      </c>
      <c r="V141" s="227"/>
      <c r="W141" s="273"/>
      <c r="X141" s="227" t="s">
        <v>188</v>
      </c>
      <c r="Y141" s="222"/>
    </row>
    <row r="142" spans="1:25" s="2" customFormat="1" ht="26.25">
      <c r="A142" s="198"/>
      <c r="B142" s="266"/>
      <c r="C142" s="262"/>
      <c r="D142" s="262"/>
      <c r="E142" s="262"/>
      <c r="F142" s="262"/>
      <c r="G142" s="262"/>
      <c r="H142" s="262"/>
      <c r="I142" s="263"/>
      <c r="J142" s="261"/>
      <c r="K142" s="261"/>
      <c r="L142" s="261"/>
      <c r="M142" s="261"/>
      <c r="N142" s="261"/>
      <c r="O142" s="262"/>
      <c r="P142" s="262"/>
      <c r="Q142" s="262"/>
      <c r="R142" s="198"/>
      <c r="S142" s="264"/>
      <c r="T142" s="203"/>
      <c r="U142" s="265"/>
      <c r="V142" s="198"/>
      <c r="W142" s="266"/>
      <c r="X142" s="198"/>
      <c r="Y142" s="199"/>
    </row>
    <row r="143" spans="1:25" s="2" customFormat="1" ht="26.25">
      <c r="A143" s="178">
        <v>48</v>
      </c>
      <c r="B143" s="178" t="s">
        <v>104</v>
      </c>
      <c r="C143" s="245">
        <v>5926</v>
      </c>
      <c r="D143" s="245">
        <v>49</v>
      </c>
      <c r="E143" s="245">
        <v>2812</v>
      </c>
      <c r="F143" s="178" t="s">
        <v>157</v>
      </c>
      <c r="G143" s="245">
        <v>0</v>
      </c>
      <c r="H143" s="245">
        <v>0</v>
      </c>
      <c r="I143" s="244">
        <v>53.9</v>
      </c>
      <c r="J143" s="243"/>
      <c r="K143" s="243">
        <v>53.9</v>
      </c>
      <c r="L143" s="243"/>
      <c r="M143" s="243"/>
      <c r="N143" s="243"/>
      <c r="O143" s="245">
        <v>1</v>
      </c>
      <c r="P143" s="245">
        <v>88</v>
      </c>
      <c r="Q143" s="245" t="s">
        <v>158</v>
      </c>
      <c r="R143" s="178" t="s">
        <v>159</v>
      </c>
      <c r="S143" s="246">
        <v>50.53</v>
      </c>
      <c r="T143" s="207"/>
      <c r="U143" s="289">
        <v>50.53</v>
      </c>
      <c r="V143" s="178"/>
      <c r="W143" s="248"/>
      <c r="X143" s="178" t="s">
        <v>188</v>
      </c>
      <c r="Y143" s="176"/>
    </row>
    <row r="144" spans="1:25" s="2" customFormat="1" ht="26.25">
      <c r="A144" s="182"/>
      <c r="B144" s="182" t="s">
        <v>104</v>
      </c>
      <c r="C144" s="250">
        <v>5923</v>
      </c>
      <c r="D144" s="250">
        <v>46</v>
      </c>
      <c r="E144" s="250">
        <v>2809</v>
      </c>
      <c r="F144" s="182" t="s">
        <v>157</v>
      </c>
      <c r="G144" s="250">
        <v>0</v>
      </c>
      <c r="H144" s="250">
        <v>1</v>
      </c>
      <c r="I144" s="251">
        <v>2.1</v>
      </c>
      <c r="J144" s="249"/>
      <c r="K144" s="249">
        <v>102.1</v>
      </c>
      <c r="L144" s="249"/>
      <c r="M144" s="249"/>
      <c r="N144" s="249"/>
      <c r="O144" s="250">
        <v>2</v>
      </c>
      <c r="P144" s="250">
        <v>88</v>
      </c>
      <c r="Q144" s="250" t="s">
        <v>158</v>
      </c>
      <c r="R144" s="182" t="s">
        <v>159</v>
      </c>
      <c r="S144" s="252">
        <v>48</v>
      </c>
      <c r="T144" s="210"/>
      <c r="U144" s="253">
        <v>48</v>
      </c>
      <c r="V144" s="182"/>
      <c r="W144" s="254"/>
      <c r="X144" s="182" t="s">
        <v>189</v>
      </c>
      <c r="Y144" s="183"/>
    </row>
    <row r="145" spans="1:25" s="2" customFormat="1" ht="26.25">
      <c r="A145" s="190">
        <v>49</v>
      </c>
      <c r="B145" s="190" t="s">
        <v>104</v>
      </c>
      <c r="C145" s="257">
        <v>4927</v>
      </c>
      <c r="D145" s="257">
        <v>6</v>
      </c>
      <c r="E145" s="257">
        <v>2269</v>
      </c>
      <c r="F145" s="190" t="s">
        <v>157</v>
      </c>
      <c r="G145" s="257">
        <v>2</v>
      </c>
      <c r="H145" s="257">
        <v>0</v>
      </c>
      <c r="I145" s="256">
        <v>60</v>
      </c>
      <c r="J145" s="255">
        <v>860</v>
      </c>
      <c r="K145" s="255"/>
      <c r="L145" s="255"/>
      <c r="M145" s="255"/>
      <c r="N145" s="255"/>
      <c r="O145" s="257"/>
      <c r="P145" s="257"/>
      <c r="Q145" s="257"/>
      <c r="R145" s="190"/>
      <c r="S145" s="258"/>
      <c r="T145" s="212"/>
      <c r="U145" s="275"/>
      <c r="V145" s="190"/>
      <c r="W145" s="260"/>
      <c r="X145" s="190"/>
      <c r="Y145" s="191"/>
    </row>
    <row r="146" spans="1:25" s="2" customFormat="1" ht="26.25">
      <c r="A146" s="227"/>
      <c r="B146" s="190" t="s">
        <v>104</v>
      </c>
      <c r="C146" s="269">
        <v>4908</v>
      </c>
      <c r="D146" s="269">
        <v>8</v>
      </c>
      <c r="E146" s="269">
        <v>2250</v>
      </c>
      <c r="F146" s="190" t="s">
        <v>205</v>
      </c>
      <c r="G146" s="269">
        <v>2</v>
      </c>
      <c r="H146" s="269">
        <v>2</v>
      </c>
      <c r="I146" s="270">
        <v>62</v>
      </c>
      <c r="J146" s="281">
        <v>1062</v>
      </c>
      <c r="K146" s="268"/>
      <c r="L146" s="268"/>
      <c r="M146" s="268"/>
      <c r="N146" s="268"/>
      <c r="O146" s="269"/>
      <c r="P146" s="269"/>
      <c r="Q146" s="269"/>
      <c r="R146" s="227"/>
      <c r="S146" s="271"/>
      <c r="T146" s="230"/>
      <c r="U146" s="272"/>
      <c r="V146" s="227"/>
      <c r="W146" s="273"/>
      <c r="X146" s="227"/>
      <c r="Y146" s="222"/>
    </row>
    <row r="147" spans="1:25" s="2" customFormat="1" ht="26.25">
      <c r="A147" s="178">
        <v>50</v>
      </c>
      <c r="B147" s="178" t="s">
        <v>104</v>
      </c>
      <c r="C147" s="245">
        <v>1231</v>
      </c>
      <c r="D147" s="245">
        <v>4</v>
      </c>
      <c r="E147" s="245">
        <v>730</v>
      </c>
      <c r="F147" s="178" t="s">
        <v>157</v>
      </c>
      <c r="G147" s="245">
        <v>5</v>
      </c>
      <c r="H147" s="245">
        <v>1</v>
      </c>
      <c r="I147" s="244">
        <v>83.7</v>
      </c>
      <c r="J147" s="280">
        <v>2183.7</v>
      </c>
      <c r="K147" s="243"/>
      <c r="L147" s="243"/>
      <c r="M147" s="243"/>
      <c r="N147" s="243"/>
      <c r="O147" s="245"/>
      <c r="P147" s="245"/>
      <c r="Q147" s="245"/>
      <c r="R147" s="178"/>
      <c r="S147" s="246"/>
      <c r="T147" s="207"/>
      <c r="U147" s="247"/>
      <c r="V147" s="178"/>
      <c r="W147" s="248"/>
      <c r="X147" s="178"/>
      <c r="Y147" s="176"/>
    </row>
    <row r="148" spans="1:25" s="2" customFormat="1" ht="26.25">
      <c r="A148" s="227"/>
      <c r="B148" s="227" t="s">
        <v>104</v>
      </c>
      <c r="C148" s="269">
        <v>5940</v>
      </c>
      <c r="D148" s="269">
        <v>248</v>
      </c>
      <c r="E148" s="269">
        <v>2826</v>
      </c>
      <c r="F148" s="227" t="s">
        <v>157</v>
      </c>
      <c r="G148" s="269">
        <v>5</v>
      </c>
      <c r="H148" s="269">
        <v>2</v>
      </c>
      <c r="I148" s="270">
        <v>85.6</v>
      </c>
      <c r="J148" s="274">
        <v>2285.6</v>
      </c>
      <c r="K148" s="268"/>
      <c r="L148" s="268"/>
      <c r="M148" s="268"/>
      <c r="N148" s="268"/>
      <c r="O148" s="269"/>
      <c r="P148" s="269"/>
      <c r="Q148" s="269"/>
      <c r="R148" s="227"/>
      <c r="S148" s="271"/>
      <c r="T148" s="230"/>
      <c r="U148" s="272"/>
      <c r="V148" s="227"/>
      <c r="W148" s="273"/>
      <c r="X148" s="227"/>
      <c r="Y148" s="222"/>
    </row>
    <row r="149" spans="1:25" s="2" customFormat="1" ht="26.25">
      <c r="A149" s="182"/>
      <c r="B149" s="254"/>
      <c r="C149" s="250"/>
      <c r="D149" s="250"/>
      <c r="E149" s="250"/>
      <c r="F149" s="250"/>
      <c r="G149" s="250"/>
      <c r="H149" s="250"/>
      <c r="I149" s="251"/>
      <c r="J149" s="249"/>
      <c r="K149" s="249"/>
      <c r="L149" s="249"/>
      <c r="M149" s="249"/>
      <c r="N149" s="249"/>
      <c r="O149" s="250"/>
      <c r="P149" s="250"/>
      <c r="Q149" s="250"/>
      <c r="R149" s="182"/>
      <c r="S149" s="252"/>
      <c r="T149" s="210"/>
      <c r="U149" s="253"/>
      <c r="V149" s="182"/>
      <c r="W149" s="254"/>
      <c r="X149" s="182"/>
      <c r="Y149" s="183"/>
    </row>
    <row r="150" spans="1:25" s="2" customFormat="1" ht="26.25">
      <c r="A150" s="190">
        <v>51</v>
      </c>
      <c r="B150" s="190" t="s">
        <v>104</v>
      </c>
      <c r="C150" s="257">
        <v>5982</v>
      </c>
      <c r="D150" s="257">
        <v>9</v>
      </c>
      <c r="E150" s="257">
        <v>2868</v>
      </c>
      <c r="F150" s="190" t="s">
        <v>157</v>
      </c>
      <c r="G150" s="257">
        <v>0</v>
      </c>
      <c r="H150" s="257">
        <v>2</v>
      </c>
      <c r="I150" s="256">
        <v>92.5</v>
      </c>
      <c r="J150" s="255"/>
      <c r="K150" s="255">
        <v>292.5</v>
      </c>
      <c r="L150" s="255"/>
      <c r="M150" s="255"/>
      <c r="N150" s="255"/>
      <c r="O150" s="257">
        <v>1</v>
      </c>
      <c r="P150" s="257">
        <v>29</v>
      </c>
      <c r="Q150" s="257" t="s">
        <v>158</v>
      </c>
      <c r="R150" s="190" t="s">
        <v>108</v>
      </c>
      <c r="S150" s="258">
        <v>227.37</v>
      </c>
      <c r="T150" s="212"/>
      <c r="U150" s="275">
        <v>227.37</v>
      </c>
      <c r="V150" s="190"/>
      <c r="W150" s="260"/>
      <c r="X150" s="190" t="s">
        <v>187</v>
      </c>
      <c r="Y150" s="191"/>
    </row>
    <row r="151" spans="1:25" s="2" customFormat="1" ht="26.25">
      <c r="A151" s="198"/>
      <c r="B151" s="266"/>
      <c r="C151" s="262"/>
      <c r="D151" s="262"/>
      <c r="E151" s="262"/>
      <c r="F151" s="262"/>
      <c r="G151" s="262"/>
      <c r="H151" s="262"/>
      <c r="I151" s="263"/>
      <c r="J151" s="261"/>
      <c r="K151" s="261"/>
      <c r="L151" s="261"/>
      <c r="M151" s="261"/>
      <c r="N151" s="261"/>
      <c r="O151" s="262"/>
      <c r="P151" s="262"/>
      <c r="Q151" s="262"/>
      <c r="R151" s="198"/>
      <c r="S151" s="264"/>
      <c r="T151" s="203"/>
      <c r="U151" s="265"/>
      <c r="V151" s="198"/>
      <c r="W151" s="266"/>
      <c r="X151" s="198"/>
      <c r="Y151" s="199"/>
    </row>
    <row r="152" spans="1:25" s="2" customFormat="1" ht="26.25">
      <c r="A152" s="178">
        <v>52</v>
      </c>
      <c r="B152" s="178" t="s">
        <v>104</v>
      </c>
      <c r="C152" s="245">
        <v>6035</v>
      </c>
      <c r="D152" s="245">
        <v>34</v>
      </c>
      <c r="E152" s="245">
        <v>2788</v>
      </c>
      <c r="F152" s="178" t="s">
        <v>157</v>
      </c>
      <c r="G152" s="245">
        <v>1</v>
      </c>
      <c r="H152" s="245">
        <v>1</v>
      </c>
      <c r="I152" s="244">
        <v>14.2</v>
      </c>
      <c r="J152" s="243">
        <v>514.2</v>
      </c>
      <c r="K152" s="243"/>
      <c r="L152" s="243"/>
      <c r="M152" s="243"/>
      <c r="N152" s="243"/>
      <c r="O152" s="245"/>
      <c r="P152" s="245"/>
      <c r="Q152" s="245"/>
      <c r="R152" s="178"/>
      <c r="S152" s="246"/>
      <c r="T152" s="207"/>
      <c r="U152" s="247"/>
      <c r="V152" s="178"/>
      <c r="W152" s="248"/>
      <c r="X152" s="178"/>
      <c r="Y152" s="176"/>
    </row>
    <row r="153" spans="1:25" s="2" customFormat="1" ht="26.25">
      <c r="A153" s="182"/>
      <c r="B153" s="254"/>
      <c r="C153" s="250"/>
      <c r="D153" s="250"/>
      <c r="E153" s="250"/>
      <c r="F153" s="250"/>
      <c r="G153" s="250"/>
      <c r="H153" s="250"/>
      <c r="I153" s="251"/>
      <c r="J153" s="249"/>
      <c r="K153" s="249"/>
      <c r="L153" s="249"/>
      <c r="M153" s="249"/>
      <c r="N153" s="249"/>
      <c r="O153" s="250"/>
      <c r="P153" s="250"/>
      <c r="Q153" s="250"/>
      <c r="R153" s="182"/>
      <c r="S153" s="252"/>
      <c r="T153" s="210"/>
      <c r="U153" s="253"/>
      <c r="V153" s="182"/>
      <c r="W153" s="254"/>
      <c r="X153" s="182"/>
      <c r="Y153" s="183"/>
    </row>
    <row r="154" spans="1:25" s="2" customFormat="1" ht="26.25">
      <c r="A154" s="190">
        <v>53</v>
      </c>
      <c r="B154" s="190" t="s">
        <v>104</v>
      </c>
      <c r="C154" s="257">
        <v>6036</v>
      </c>
      <c r="D154" s="257">
        <v>35</v>
      </c>
      <c r="E154" s="257">
        <v>2789</v>
      </c>
      <c r="F154" s="190" t="s">
        <v>157</v>
      </c>
      <c r="G154" s="257">
        <v>1</v>
      </c>
      <c r="H154" s="257">
        <v>2</v>
      </c>
      <c r="I154" s="256">
        <v>9.9</v>
      </c>
      <c r="J154" s="255">
        <v>609.9</v>
      </c>
      <c r="K154" s="255"/>
      <c r="L154" s="255"/>
      <c r="M154" s="255"/>
      <c r="N154" s="255"/>
      <c r="O154" s="257"/>
      <c r="P154" s="257"/>
      <c r="Q154" s="257"/>
      <c r="R154" s="190"/>
      <c r="S154" s="258"/>
      <c r="T154" s="212"/>
      <c r="U154" s="275"/>
      <c r="V154" s="190"/>
      <c r="W154" s="260"/>
      <c r="X154" s="190"/>
      <c r="Y154" s="191"/>
    </row>
    <row r="155" spans="1:25" s="2" customFormat="1" ht="26.25">
      <c r="A155" s="198"/>
      <c r="B155" s="266"/>
      <c r="C155" s="262"/>
      <c r="D155" s="262"/>
      <c r="E155" s="262"/>
      <c r="F155" s="262"/>
      <c r="G155" s="262"/>
      <c r="H155" s="262"/>
      <c r="I155" s="263"/>
      <c r="J155" s="261"/>
      <c r="K155" s="261"/>
      <c r="L155" s="261"/>
      <c r="M155" s="261"/>
      <c r="N155" s="261"/>
      <c r="O155" s="262"/>
      <c r="P155" s="262"/>
      <c r="Q155" s="262"/>
      <c r="R155" s="198"/>
      <c r="S155" s="264"/>
      <c r="T155" s="203"/>
      <c r="U155" s="265"/>
      <c r="V155" s="198"/>
      <c r="W155" s="266"/>
      <c r="X155" s="198"/>
      <c r="Y155" s="199"/>
    </row>
    <row r="156" spans="1:25" s="2" customFormat="1" ht="26.25">
      <c r="A156" s="178">
        <v>54</v>
      </c>
      <c r="B156" s="248" t="s">
        <v>104</v>
      </c>
      <c r="C156" s="245">
        <v>4928</v>
      </c>
      <c r="D156" s="245">
        <v>9</v>
      </c>
      <c r="E156" s="245">
        <v>2270</v>
      </c>
      <c r="F156" s="178" t="s">
        <v>157</v>
      </c>
      <c r="G156" s="245">
        <v>10</v>
      </c>
      <c r="H156" s="245">
        <v>1</v>
      </c>
      <c r="I156" s="244">
        <v>94</v>
      </c>
      <c r="J156" s="243">
        <v>4194</v>
      </c>
      <c r="K156" s="243"/>
      <c r="L156" s="243"/>
      <c r="M156" s="243"/>
      <c r="N156" s="243"/>
      <c r="O156" s="245"/>
      <c r="P156" s="245"/>
      <c r="Q156" s="245"/>
      <c r="R156" s="178"/>
      <c r="S156" s="246"/>
      <c r="T156" s="207"/>
      <c r="U156" s="247"/>
      <c r="V156" s="178"/>
      <c r="W156" s="248"/>
      <c r="X156" s="178"/>
      <c r="Y156" s="176"/>
    </row>
    <row r="157" spans="1:25" s="2" customFormat="1" ht="26.25">
      <c r="A157" s="182"/>
      <c r="B157" s="254"/>
      <c r="C157" s="250"/>
      <c r="D157" s="250"/>
      <c r="E157" s="250"/>
      <c r="F157" s="250"/>
      <c r="G157" s="250"/>
      <c r="H157" s="250"/>
      <c r="I157" s="251"/>
      <c r="J157" s="249"/>
      <c r="K157" s="249"/>
      <c r="L157" s="249"/>
      <c r="M157" s="249"/>
      <c r="N157" s="249"/>
      <c r="O157" s="250"/>
      <c r="P157" s="250"/>
      <c r="Q157" s="250"/>
      <c r="R157" s="182"/>
      <c r="S157" s="252"/>
      <c r="T157" s="210"/>
      <c r="U157" s="253"/>
      <c r="V157" s="182"/>
      <c r="W157" s="254"/>
      <c r="X157" s="182"/>
      <c r="Y157" s="183"/>
    </row>
    <row r="158" spans="1:25" s="2" customFormat="1" ht="26.25">
      <c r="A158" s="190">
        <v>55</v>
      </c>
      <c r="B158" s="260" t="s">
        <v>104</v>
      </c>
      <c r="C158" s="257">
        <v>6210</v>
      </c>
      <c r="D158" s="257">
        <v>68</v>
      </c>
      <c r="E158" s="257">
        <v>3032</v>
      </c>
      <c r="F158" s="190" t="s">
        <v>157</v>
      </c>
      <c r="G158" s="257">
        <v>5</v>
      </c>
      <c r="H158" s="257">
        <v>1</v>
      </c>
      <c r="I158" s="256">
        <v>24.3</v>
      </c>
      <c r="J158" s="255">
        <v>2124.3</v>
      </c>
      <c r="K158" s="255"/>
      <c r="L158" s="255"/>
      <c r="M158" s="255"/>
      <c r="N158" s="255"/>
      <c r="O158" s="257"/>
      <c r="P158" s="257"/>
      <c r="Q158" s="257"/>
      <c r="R158" s="190"/>
      <c r="S158" s="258"/>
      <c r="T158" s="212"/>
      <c r="U158" s="275"/>
      <c r="V158" s="190"/>
      <c r="W158" s="260"/>
      <c r="X158" s="190"/>
      <c r="Y158" s="191"/>
    </row>
    <row r="159" spans="1:25" s="2" customFormat="1" ht="26.25">
      <c r="A159" s="227"/>
      <c r="B159" s="273" t="s">
        <v>104</v>
      </c>
      <c r="C159" s="269">
        <v>6016</v>
      </c>
      <c r="D159" s="269">
        <v>70</v>
      </c>
      <c r="E159" s="269">
        <v>2884</v>
      </c>
      <c r="F159" s="227" t="s">
        <v>157</v>
      </c>
      <c r="G159" s="269">
        <v>1</v>
      </c>
      <c r="H159" s="269">
        <v>3</v>
      </c>
      <c r="I159" s="270">
        <v>48.6</v>
      </c>
      <c r="J159" s="268">
        <v>748.6</v>
      </c>
      <c r="K159" s="268"/>
      <c r="L159" s="268"/>
      <c r="M159" s="268"/>
      <c r="N159" s="268"/>
      <c r="O159" s="269"/>
      <c r="P159" s="269"/>
      <c r="Q159" s="269"/>
      <c r="R159" s="227"/>
      <c r="S159" s="271"/>
      <c r="T159" s="230"/>
      <c r="U159" s="272"/>
      <c r="V159" s="227"/>
      <c r="W159" s="273"/>
      <c r="X159" s="227"/>
      <c r="Y159" s="222"/>
    </row>
    <row r="160" spans="1:25" s="2" customFormat="1" ht="26.25">
      <c r="A160" s="227"/>
      <c r="B160" s="273" t="s">
        <v>104</v>
      </c>
      <c r="C160" s="269">
        <v>6015</v>
      </c>
      <c r="D160" s="269">
        <v>42</v>
      </c>
      <c r="E160" s="269">
        <v>2883</v>
      </c>
      <c r="F160" s="227" t="s">
        <v>157</v>
      </c>
      <c r="G160" s="269">
        <v>1</v>
      </c>
      <c r="H160" s="269">
        <v>0</v>
      </c>
      <c r="I160" s="270">
        <v>87.5</v>
      </c>
      <c r="J160" s="268">
        <v>487.5</v>
      </c>
      <c r="K160" s="268"/>
      <c r="L160" s="268"/>
      <c r="M160" s="268"/>
      <c r="N160" s="268"/>
      <c r="O160" s="269"/>
      <c r="P160" s="269"/>
      <c r="Q160" s="269"/>
      <c r="R160" s="227"/>
      <c r="S160" s="271"/>
      <c r="T160" s="230"/>
      <c r="U160" s="272"/>
      <c r="V160" s="227"/>
      <c r="W160" s="273"/>
      <c r="X160" s="227"/>
      <c r="Y160" s="222"/>
    </row>
    <row r="161" spans="1:25" s="2" customFormat="1" ht="26.25">
      <c r="A161" s="182"/>
      <c r="B161" s="254"/>
      <c r="C161" s="250"/>
      <c r="D161" s="250"/>
      <c r="E161" s="250"/>
      <c r="F161" s="250"/>
      <c r="G161" s="250"/>
      <c r="H161" s="250"/>
      <c r="I161" s="251"/>
      <c r="J161" s="249"/>
      <c r="K161" s="249"/>
      <c r="L161" s="249"/>
      <c r="M161" s="249"/>
      <c r="N161" s="249"/>
      <c r="O161" s="250"/>
      <c r="P161" s="250"/>
      <c r="Q161" s="250"/>
      <c r="R161" s="182"/>
      <c r="S161" s="252"/>
      <c r="T161" s="210"/>
      <c r="U161" s="253"/>
      <c r="V161" s="182"/>
      <c r="W161" s="254"/>
      <c r="X161" s="182"/>
      <c r="Y161" s="183"/>
    </row>
    <row r="162" spans="1:25" s="2" customFormat="1" ht="26.25">
      <c r="A162" s="178">
        <v>56</v>
      </c>
      <c r="B162" s="248" t="s">
        <v>104</v>
      </c>
      <c r="C162" s="245">
        <v>6007</v>
      </c>
      <c r="D162" s="245">
        <v>28</v>
      </c>
      <c r="E162" s="245">
        <v>2875</v>
      </c>
      <c r="F162" s="178" t="s">
        <v>157</v>
      </c>
      <c r="G162" s="245">
        <v>0</v>
      </c>
      <c r="H162" s="245">
        <v>0</v>
      </c>
      <c r="I162" s="244">
        <v>94.9</v>
      </c>
      <c r="J162" s="243"/>
      <c r="K162" s="243">
        <v>94.9</v>
      </c>
      <c r="L162" s="243"/>
      <c r="M162" s="243"/>
      <c r="N162" s="243"/>
      <c r="O162" s="245">
        <v>1</v>
      </c>
      <c r="P162" s="245">
        <v>4</v>
      </c>
      <c r="Q162" s="245" t="s">
        <v>158</v>
      </c>
      <c r="R162" s="178" t="s">
        <v>190</v>
      </c>
      <c r="S162" s="246">
        <v>305.28</v>
      </c>
      <c r="T162" s="207"/>
      <c r="U162" s="247"/>
      <c r="V162" s="178"/>
      <c r="W162" s="248"/>
      <c r="X162" s="178" t="s">
        <v>175</v>
      </c>
      <c r="Y162" s="176"/>
    </row>
    <row r="163" spans="1:25" s="2" customFormat="1" ht="26.25">
      <c r="A163" s="227"/>
      <c r="B163" s="273"/>
      <c r="C163" s="269"/>
      <c r="D163" s="269"/>
      <c r="E163" s="269"/>
      <c r="F163" s="269"/>
      <c r="G163" s="269"/>
      <c r="H163" s="269"/>
      <c r="I163" s="270"/>
      <c r="J163" s="268"/>
      <c r="K163" s="268"/>
      <c r="L163" s="268"/>
      <c r="M163" s="268"/>
      <c r="N163" s="268"/>
      <c r="O163" s="269"/>
      <c r="P163" s="269"/>
      <c r="Q163" s="269"/>
      <c r="R163" s="227" t="s">
        <v>170</v>
      </c>
      <c r="S163" s="271"/>
      <c r="T163" s="230"/>
      <c r="U163" s="284">
        <v>152.64</v>
      </c>
      <c r="V163" s="227"/>
      <c r="W163" s="273"/>
      <c r="X163" s="227"/>
      <c r="Y163" s="222"/>
    </row>
    <row r="164" spans="1:25" s="2" customFormat="1" ht="26.25">
      <c r="A164" s="227"/>
      <c r="B164" s="273"/>
      <c r="C164" s="269"/>
      <c r="D164" s="269"/>
      <c r="E164" s="250"/>
      <c r="F164" s="250"/>
      <c r="G164" s="250"/>
      <c r="H164" s="250"/>
      <c r="I164" s="251"/>
      <c r="J164" s="249"/>
      <c r="K164" s="249"/>
      <c r="L164" s="249"/>
      <c r="M164" s="249"/>
      <c r="N164" s="249"/>
      <c r="O164" s="250"/>
      <c r="P164" s="250"/>
      <c r="Q164" s="250"/>
      <c r="R164" s="182" t="s">
        <v>171</v>
      </c>
      <c r="S164" s="252"/>
      <c r="T164" s="210"/>
      <c r="U164" s="301">
        <v>152.64</v>
      </c>
      <c r="V164" s="182"/>
      <c r="W164" s="254"/>
      <c r="X164" s="182"/>
      <c r="Y164" s="183"/>
    </row>
    <row r="165" spans="1:25" s="2" customFormat="1" ht="26.25">
      <c r="A165" s="190">
        <v>57</v>
      </c>
      <c r="B165" s="260" t="s">
        <v>104</v>
      </c>
      <c r="C165" s="257">
        <v>6060</v>
      </c>
      <c r="D165" s="257">
        <v>26</v>
      </c>
      <c r="E165" s="257">
        <v>2874</v>
      </c>
      <c r="F165" s="190" t="s">
        <v>157</v>
      </c>
      <c r="G165" s="257">
        <v>0</v>
      </c>
      <c r="H165" s="257">
        <v>0</v>
      </c>
      <c r="I165" s="256">
        <v>87.2</v>
      </c>
      <c r="J165" s="255"/>
      <c r="K165" s="255">
        <v>87.2</v>
      </c>
      <c r="L165" s="255"/>
      <c r="M165" s="255"/>
      <c r="N165" s="255"/>
      <c r="O165" s="257"/>
      <c r="P165" s="257"/>
      <c r="Q165" s="257"/>
      <c r="R165" s="190"/>
      <c r="S165" s="258"/>
      <c r="T165" s="212"/>
      <c r="U165" s="275"/>
      <c r="V165" s="190"/>
      <c r="W165" s="260"/>
      <c r="X165" s="190"/>
      <c r="Y165" s="191"/>
    </row>
    <row r="166" spans="1:25" s="2" customFormat="1" ht="26.25">
      <c r="A166" s="227"/>
      <c r="B166" s="273" t="s">
        <v>104</v>
      </c>
      <c r="C166" s="269">
        <v>6005</v>
      </c>
      <c r="D166" s="269">
        <v>27</v>
      </c>
      <c r="E166" s="269">
        <v>2873</v>
      </c>
      <c r="F166" s="227" t="s">
        <v>157</v>
      </c>
      <c r="G166" s="269">
        <v>0</v>
      </c>
      <c r="H166" s="269">
        <v>1</v>
      </c>
      <c r="I166" s="270">
        <v>72.8</v>
      </c>
      <c r="J166" s="268"/>
      <c r="K166" s="268">
        <v>165.8</v>
      </c>
      <c r="L166" s="268"/>
      <c r="M166" s="268"/>
      <c r="N166" s="268"/>
      <c r="O166" s="269">
        <v>1</v>
      </c>
      <c r="P166" s="269">
        <v>4</v>
      </c>
      <c r="Q166" s="269" t="s">
        <v>158</v>
      </c>
      <c r="R166" s="227" t="s">
        <v>108</v>
      </c>
      <c r="S166" s="271">
        <v>72.32</v>
      </c>
      <c r="T166" s="230"/>
      <c r="U166" s="284">
        <v>46.72</v>
      </c>
      <c r="V166" s="227"/>
      <c r="W166" s="273"/>
      <c r="X166" s="227" t="s">
        <v>168</v>
      </c>
      <c r="Y166" s="222"/>
    </row>
    <row r="167" spans="1:25" s="2" customFormat="1" ht="26.25">
      <c r="A167" s="227"/>
      <c r="B167" s="273"/>
      <c r="C167" s="269"/>
      <c r="D167" s="269"/>
      <c r="E167" s="269"/>
      <c r="F167" s="269"/>
      <c r="G167" s="269"/>
      <c r="H167" s="269"/>
      <c r="I167" s="270"/>
      <c r="J167" s="268"/>
      <c r="K167" s="268"/>
      <c r="L167" s="268">
        <v>7</v>
      </c>
      <c r="M167" s="268"/>
      <c r="N167" s="268"/>
      <c r="O167" s="269"/>
      <c r="P167" s="269"/>
      <c r="Q167" s="269" t="s">
        <v>204</v>
      </c>
      <c r="R167" s="227"/>
      <c r="S167" s="271"/>
      <c r="T167" s="230"/>
      <c r="U167" s="272"/>
      <c r="V167" s="227">
        <v>25.6</v>
      </c>
      <c r="W167" s="273"/>
      <c r="X167" s="227"/>
      <c r="Y167" s="222"/>
    </row>
    <row r="168" spans="1:25" s="2" customFormat="1" ht="26.25">
      <c r="A168" s="227"/>
      <c r="B168" s="273" t="s">
        <v>104</v>
      </c>
      <c r="C168" s="269">
        <v>6004</v>
      </c>
      <c r="D168" s="269">
        <v>25</v>
      </c>
      <c r="E168" s="269">
        <v>2872</v>
      </c>
      <c r="F168" s="227" t="s">
        <v>157</v>
      </c>
      <c r="G168" s="269">
        <v>0</v>
      </c>
      <c r="H168" s="269">
        <v>1</v>
      </c>
      <c r="I168" s="270">
        <v>34.3</v>
      </c>
      <c r="J168" s="268"/>
      <c r="K168" s="268">
        <v>134.3</v>
      </c>
      <c r="L168" s="268"/>
      <c r="M168" s="268"/>
      <c r="N168" s="268"/>
      <c r="O168" s="269">
        <v>2</v>
      </c>
      <c r="P168" s="269">
        <v>4</v>
      </c>
      <c r="Q168" s="269" t="s">
        <v>158</v>
      </c>
      <c r="R168" s="227" t="s">
        <v>190</v>
      </c>
      <c r="S168" s="271">
        <v>353.46</v>
      </c>
      <c r="T168" s="230"/>
      <c r="U168" s="272"/>
      <c r="V168" s="227"/>
      <c r="W168" s="273"/>
      <c r="X168" s="227"/>
      <c r="Y168" s="222"/>
    </row>
    <row r="169" spans="1:25" s="2" customFormat="1" ht="26.25">
      <c r="A169" s="227"/>
      <c r="B169" s="273"/>
      <c r="C169" s="269"/>
      <c r="D169" s="269"/>
      <c r="E169" s="269"/>
      <c r="F169" s="269"/>
      <c r="G169" s="269"/>
      <c r="H169" s="269"/>
      <c r="I169" s="270"/>
      <c r="J169" s="268"/>
      <c r="K169" s="268"/>
      <c r="L169" s="268"/>
      <c r="M169" s="268"/>
      <c r="N169" s="268"/>
      <c r="O169" s="269"/>
      <c r="P169" s="269"/>
      <c r="Q169" s="269"/>
      <c r="R169" s="227" t="s">
        <v>170</v>
      </c>
      <c r="S169" s="271"/>
      <c r="T169" s="230"/>
      <c r="U169" s="284">
        <v>176.73</v>
      </c>
      <c r="V169" s="227"/>
      <c r="W169" s="273"/>
      <c r="X169" s="227" t="s">
        <v>168</v>
      </c>
      <c r="Y169" s="222"/>
    </row>
    <row r="170" spans="1:25" s="2" customFormat="1" ht="26.25">
      <c r="A170" s="227"/>
      <c r="B170" s="273"/>
      <c r="C170" s="269"/>
      <c r="D170" s="269"/>
      <c r="E170" s="269"/>
      <c r="F170" s="269"/>
      <c r="G170" s="269"/>
      <c r="H170" s="269"/>
      <c r="I170" s="270"/>
      <c r="J170" s="268"/>
      <c r="K170" s="268"/>
      <c r="L170" s="268"/>
      <c r="M170" s="268"/>
      <c r="N170" s="268"/>
      <c r="O170" s="269"/>
      <c r="P170" s="269"/>
      <c r="Q170" s="269"/>
      <c r="R170" s="227" t="s">
        <v>171</v>
      </c>
      <c r="S170" s="271"/>
      <c r="T170" s="230"/>
      <c r="U170" s="284">
        <v>176.73</v>
      </c>
      <c r="V170" s="227"/>
      <c r="W170" s="273"/>
      <c r="X170" s="227"/>
      <c r="Y170" s="222"/>
    </row>
    <row r="171" spans="1:25" s="2" customFormat="1" ht="26.25">
      <c r="A171" s="178">
        <v>58</v>
      </c>
      <c r="B171" s="248" t="s">
        <v>104</v>
      </c>
      <c r="C171" s="245">
        <v>5939</v>
      </c>
      <c r="D171" s="245">
        <v>53</v>
      </c>
      <c r="E171" s="245">
        <v>2825</v>
      </c>
      <c r="F171" s="178" t="s">
        <v>157</v>
      </c>
      <c r="G171" s="245">
        <v>0</v>
      </c>
      <c r="H171" s="245">
        <v>1</v>
      </c>
      <c r="I171" s="244">
        <v>41.3</v>
      </c>
      <c r="J171" s="243"/>
      <c r="K171" s="243">
        <v>141.3</v>
      </c>
      <c r="L171" s="243"/>
      <c r="M171" s="243"/>
      <c r="N171" s="243"/>
      <c r="O171" s="245">
        <v>1</v>
      </c>
      <c r="P171" s="245">
        <v>6</v>
      </c>
      <c r="Q171" s="245" t="s">
        <v>158</v>
      </c>
      <c r="R171" s="178" t="s">
        <v>159</v>
      </c>
      <c r="S171" s="246">
        <v>90</v>
      </c>
      <c r="T171" s="207"/>
      <c r="U171" s="247">
        <v>90</v>
      </c>
      <c r="V171" s="178"/>
      <c r="W171" s="248"/>
      <c r="X171" s="178" t="s">
        <v>164</v>
      </c>
      <c r="Y171" s="176"/>
    </row>
    <row r="172" spans="1:25" s="2" customFormat="1" ht="26.25">
      <c r="A172" s="182"/>
      <c r="B172" s="254"/>
      <c r="C172" s="250"/>
      <c r="D172" s="250"/>
      <c r="E172" s="250"/>
      <c r="F172" s="250"/>
      <c r="G172" s="250"/>
      <c r="H172" s="250"/>
      <c r="I172" s="251"/>
      <c r="J172" s="249"/>
      <c r="K172" s="249"/>
      <c r="L172" s="249"/>
      <c r="M172" s="249"/>
      <c r="N172" s="249"/>
      <c r="O172" s="250"/>
      <c r="P172" s="250"/>
      <c r="Q172" s="250"/>
      <c r="R172" s="182"/>
      <c r="S172" s="252"/>
      <c r="T172" s="210"/>
      <c r="U172" s="253"/>
      <c r="V172" s="182"/>
      <c r="W172" s="254"/>
      <c r="X172" s="182"/>
      <c r="Y172" s="183"/>
    </row>
    <row r="173" spans="1:25" s="2" customFormat="1" ht="26.25">
      <c r="A173" s="190">
        <v>59</v>
      </c>
      <c r="B173" s="260" t="s">
        <v>104</v>
      </c>
      <c r="C173" s="257">
        <v>5930</v>
      </c>
      <c r="D173" s="257">
        <v>42</v>
      </c>
      <c r="E173" s="257">
        <v>2816</v>
      </c>
      <c r="F173" s="190" t="s">
        <v>157</v>
      </c>
      <c r="G173" s="257">
        <v>0</v>
      </c>
      <c r="H173" s="257">
        <v>1</v>
      </c>
      <c r="I173" s="256">
        <v>11.8</v>
      </c>
      <c r="J173" s="255"/>
      <c r="K173" s="255">
        <v>111.8</v>
      </c>
      <c r="L173" s="255"/>
      <c r="M173" s="255"/>
      <c r="N173" s="255"/>
      <c r="O173" s="257">
        <v>1</v>
      </c>
      <c r="P173" s="257" t="s">
        <v>186</v>
      </c>
      <c r="Q173" s="257" t="s">
        <v>158</v>
      </c>
      <c r="R173" s="190" t="s">
        <v>108</v>
      </c>
      <c r="S173" s="258">
        <v>162</v>
      </c>
      <c r="T173" s="212"/>
      <c r="U173" s="275">
        <v>162</v>
      </c>
      <c r="V173" s="190"/>
      <c r="W173" s="260"/>
      <c r="X173" s="190" t="s">
        <v>188</v>
      </c>
      <c r="Y173" s="191"/>
    </row>
    <row r="174" spans="1:25" s="2" customFormat="1" ht="26.25">
      <c r="A174" s="198"/>
      <c r="B174" s="266"/>
      <c r="C174" s="262"/>
      <c r="D174" s="262"/>
      <c r="E174" s="262"/>
      <c r="F174" s="262"/>
      <c r="G174" s="262"/>
      <c r="H174" s="262"/>
      <c r="I174" s="263"/>
      <c r="J174" s="261"/>
      <c r="K174" s="261"/>
      <c r="L174" s="261"/>
      <c r="M174" s="261"/>
      <c r="N174" s="261"/>
      <c r="O174" s="262"/>
      <c r="P174" s="262"/>
      <c r="Q174" s="262"/>
      <c r="R174" s="198"/>
      <c r="S174" s="264"/>
      <c r="T174" s="203"/>
      <c r="U174" s="265"/>
      <c r="V174" s="198"/>
      <c r="W174" s="266"/>
      <c r="X174" s="198"/>
      <c r="Y174" s="199"/>
    </row>
    <row r="175" spans="1:25" s="2" customFormat="1" ht="26.25">
      <c r="A175" s="178">
        <v>60</v>
      </c>
      <c r="B175" s="248" t="s">
        <v>104</v>
      </c>
      <c r="C175" s="245">
        <v>4907</v>
      </c>
      <c r="D175" s="245">
        <v>7</v>
      </c>
      <c r="E175" s="245">
        <v>2249</v>
      </c>
      <c r="F175" s="178" t="s">
        <v>157</v>
      </c>
      <c r="G175" s="245">
        <v>8</v>
      </c>
      <c r="H175" s="245">
        <v>2</v>
      </c>
      <c r="I175" s="244">
        <v>79</v>
      </c>
      <c r="J175" s="285">
        <v>3479</v>
      </c>
      <c r="K175" s="243"/>
      <c r="L175" s="243"/>
      <c r="M175" s="243"/>
      <c r="N175" s="243"/>
      <c r="O175" s="245"/>
      <c r="P175" s="245"/>
      <c r="Q175" s="245"/>
      <c r="R175" s="178"/>
      <c r="S175" s="246"/>
      <c r="T175" s="207"/>
      <c r="U175" s="247"/>
      <c r="V175" s="178"/>
      <c r="W175" s="248"/>
      <c r="X175" s="178"/>
      <c r="Y175" s="176"/>
    </row>
    <row r="176" spans="1:25" s="2" customFormat="1" ht="26.25">
      <c r="A176" s="182"/>
      <c r="B176" s="254"/>
      <c r="C176" s="250"/>
      <c r="D176" s="250"/>
      <c r="E176" s="250"/>
      <c r="F176" s="250"/>
      <c r="G176" s="250"/>
      <c r="H176" s="250"/>
      <c r="I176" s="251"/>
      <c r="J176" s="249"/>
      <c r="K176" s="249"/>
      <c r="L176" s="249"/>
      <c r="M176" s="249"/>
      <c r="N176" s="249"/>
      <c r="O176" s="250"/>
      <c r="P176" s="250"/>
      <c r="Q176" s="250"/>
      <c r="R176" s="182"/>
      <c r="S176" s="252"/>
      <c r="T176" s="210"/>
      <c r="U176" s="253"/>
      <c r="V176" s="182"/>
      <c r="W176" s="254"/>
      <c r="X176" s="182"/>
      <c r="Y176" s="183"/>
    </row>
    <row r="177" spans="1:25" s="2" customFormat="1" ht="26.25">
      <c r="A177" s="190">
        <v>61</v>
      </c>
      <c r="B177" s="260" t="s">
        <v>104</v>
      </c>
      <c r="C177" s="257">
        <v>1201</v>
      </c>
      <c r="D177" s="257">
        <v>12</v>
      </c>
      <c r="E177" s="257">
        <v>700</v>
      </c>
      <c r="F177" s="190" t="s">
        <v>157</v>
      </c>
      <c r="G177" s="257">
        <v>0</v>
      </c>
      <c r="H177" s="257">
        <v>2</v>
      </c>
      <c r="I177" s="256">
        <v>63.1</v>
      </c>
      <c r="J177" s="255"/>
      <c r="K177" s="255">
        <v>263.1</v>
      </c>
      <c r="L177" s="255"/>
      <c r="M177" s="255"/>
      <c r="N177" s="255"/>
      <c r="O177" s="257">
        <v>1</v>
      </c>
      <c r="P177" s="257">
        <v>33</v>
      </c>
      <c r="Q177" s="257" t="s">
        <v>158</v>
      </c>
      <c r="R177" s="190" t="s">
        <v>166</v>
      </c>
      <c r="S177" s="258">
        <v>201.96</v>
      </c>
      <c r="T177" s="212"/>
      <c r="U177" s="259">
        <v>201.96</v>
      </c>
      <c r="V177" s="190"/>
      <c r="W177" s="260"/>
      <c r="X177" s="190" t="s">
        <v>168</v>
      </c>
      <c r="Y177" s="191"/>
    </row>
    <row r="178" spans="1:25" s="2" customFormat="1" ht="26.25">
      <c r="A178" s="227"/>
      <c r="B178" s="273" t="s">
        <v>104</v>
      </c>
      <c r="C178" s="269">
        <v>1202</v>
      </c>
      <c r="D178" s="269">
        <v>11</v>
      </c>
      <c r="E178" s="269">
        <v>701</v>
      </c>
      <c r="F178" s="227" t="s">
        <v>157</v>
      </c>
      <c r="G178" s="269">
        <v>0</v>
      </c>
      <c r="H178" s="269">
        <v>2</v>
      </c>
      <c r="I178" s="270">
        <v>40.3</v>
      </c>
      <c r="J178" s="268"/>
      <c r="K178" s="268">
        <v>240.3</v>
      </c>
      <c r="L178" s="268"/>
      <c r="M178" s="268"/>
      <c r="N178" s="268"/>
      <c r="O178" s="269">
        <v>1</v>
      </c>
      <c r="P178" s="269">
        <v>32</v>
      </c>
      <c r="Q178" s="269" t="s">
        <v>158</v>
      </c>
      <c r="R178" s="227" t="s">
        <v>159</v>
      </c>
      <c r="S178" s="271">
        <v>157.5</v>
      </c>
      <c r="T178" s="230"/>
      <c r="U178" s="272">
        <v>157.5</v>
      </c>
      <c r="V178" s="227"/>
      <c r="W178" s="273"/>
      <c r="X178" s="227" t="s">
        <v>188</v>
      </c>
      <c r="Y178" s="222"/>
    </row>
    <row r="179" spans="1:25" s="2" customFormat="1" ht="26.25">
      <c r="A179" s="198"/>
      <c r="B179" s="266"/>
      <c r="C179" s="262"/>
      <c r="D179" s="262"/>
      <c r="E179" s="262"/>
      <c r="F179" s="262"/>
      <c r="G179" s="262"/>
      <c r="H179" s="262"/>
      <c r="I179" s="263"/>
      <c r="J179" s="261"/>
      <c r="K179" s="261"/>
      <c r="L179" s="261"/>
      <c r="M179" s="261"/>
      <c r="N179" s="261"/>
      <c r="O179" s="262"/>
      <c r="P179" s="262"/>
      <c r="Q179" s="262"/>
      <c r="R179" s="198"/>
      <c r="S179" s="264"/>
      <c r="T179" s="203"/>
      <c r="U179" s="265"/>
      <c r="V179" s="198"/>
      <c r="W179" s="266"/>
      <c r="X179" s="198"/>
      <c r="Y179" s="199"/>
    </row>
    <row r="180" spans="1:25" s="2" customFormat="1" ht="26.25">
      <c r="A180" s="178">
        <v>62</v>
      </c>
      <c r="B180" s="248" t="s">
        <v>104</v>
      </c>
      <c r="C180" s="245">
        <v>1205</v>
      </c>
      <c r="D180" s="245">
        <v>5</v>
      </c>
      <c r="E180" s="245">
        <v>704</v>
      </c>
      <c r="F180" s="178" t="s">
        <v>157</v>
      </c>
      <c r="G180" s="245">
        <v>0</v>
      </c>
      <c r="H180" s="245">
        <v>1</v>
      </c>
      <c r="I180" s="244">
        <v>37.4</v>
      </c>
      <c r="J180" s="243"/>
      <c r="K180" s="243">
        <v>137.4</v>
      </c>
      <c r="L180" s="243"/>
      <c r="M180" s="243"/>
      <c r="N180" s="243"/>
      <c r="O180" s="245">
        <v>1</v>
      </c>
      <c r="P180" s="245">
        <v>36</v>
      </c>
      <c r="Q180" s="245" t="s">
        <v>158</v>
      </c>
      <c r="R180" s="178" t="s">
        <v>191</v>
      </c>
      <c r="S180" s="246"/>
      <c r="T180" s="207"/>
      <c r="U180" s="247"/>
      <c r="V180" s="178"/>
      <c r="W180" s="248"/>
      <c r="X180" s="178"/>
      <c r="Y180" s="176"/>
    </row>
    <row r="181" spans="1:25" s="2" customFormat="1" ht="26.25">
      <c r="A181" s="227"/>
      <c r="B181" s="273"/>
      <c r="C181" s="269"/>
      <c r="D181" s="269"/>
      <c r="E181" s="269"/>
      <c r="F181" s="269"/>
      <c r="G181" s="269"/>
      <c r="H181" s="269"/>
      <c r="I181" s="270"/>
      <c r="J181" s="268"/>
      <c r="K181" s="268"/>
      <c r="L181" s="268"/>
      <c r="M181" s="268"/>
      <c r="N181" s="268"/>
      <c r="O181" s="269"/>
      <c r="P181" s="269"/>
      <c r="Q181" s="269"/>
      <c r="R181" s="227" t="s">
        <v>170</v>
      </c>
      <c r="S181" s="271">
        <v>324</v>
      </c>
      <c r="T181" s="230"/>
      <c r="U181" s="278">
        <v>162</v>
      </c>
      <c r="V181" s="227"/>
      <c r="W181" s="273"/>
      <c r="X181" s="227" t="s">
        <v>181</v>
      </c>
      <c r="Y181" s="222"/>
    </row>
    <row r="182" spans="1:25" s="2" customFormat="1" ht="26.25">
      <c r="A182" s="227"/>
      <c r="B182" s="273"/>
      <c r="C182" s="269"/>
      <c r="D182" s="269"/>
      <c r="E182" s="269"/>
      <c r="F182" s="269"/>
      <c r="G182" s="269"/>
      <c r="H182" s="269"/>
      <c r="I182" s="270"/>
      <c r="J182" s="268"/>
      <c r="K182" s="268"/>
      <c r="L182" s="268"/>
      <c r="M182" s="268"/>
      <c r="N182" s="268"/>
      <c r="O182" s="269"/>
      <c r="P182" s="269"/>
      <c r="Q182" s="269"/>
      <c r="R182" s="227" t="s">
        <v>171</v>
      </c>
      <c r="S182" s="271"/>
      <c r="T182" s="230"/>
      <c r="U182" s="278">
        <v>162</v>
      </c>
      <c r="V182" s="227"/>
      <c r="W182" s="273"/>
      <c r="X182" s="227"/>
      <c r="Y182" s="222"/>
    </row>
    <row r="183" spans="1:25" s="2" customFormat="1" ht="26.25">
      <c r="A183" s="182"/>
      <c r="B183" s="254"/>
      <c r="C183" s="250"/>
      <c r="D183" s="250"/>
      <c r="E183" s="250"/>
      <c r="F183" s="250"/>
      <c r="G183" s="250"/>
      <c r="H183" s="250"/>
      <c r="I183" s="251"/>
      <c r="J183" s="249"/>
      <c r="K183" s="249"/>
      <c r="L183" s="249"/>
      <c r="M183" s="249"/>
      <c r="N183" s="249"/>
      <c r="O183" s="250"/>
      <c r="P183" s="250"/>
      <c r="Q183" s="250"/>
      <c r="R183" s="182"/>
      <c r="S183" s="252"/>
      <c r="T183" s="210"/>
      <c r="U183" s="253"/>
      <c r="V183" s="182"/>
      <c r="W183" s="254"/>
      <c r="X183" s="182"/>
      <c r="Y183" s="183"/>
    </row>
    <row r="184" spans="1:25" s="2" customFormat="1" ht="26.25">
      <c r="A184" s="190">
        <v>63</v>
      </c>
      <c r="B184" s="260" t="s">
        <v>104</v>
      </c>
      <c r="C184" s="257">
        <v>1206</v>
      </c>
      <c r="D184" s="257">
        <v>15</v>
      </c>
      <c r="E184" s="257">
        <v>705</v>
      </c>
      <c r="F184" s="190" t="s">
        <v>157</v>
      </c>
      <c r="G184" s="257">
        <v>0</v>
      </c>
      <c r="H184" s="257">
        <v>0</v>
      </c>
      <c r="I184" s="256">
        <v>87.9</v>
      </c>
      <c r="J184" s="255">
        <v>87.9</v>
      </c>
      <c r="K184" s="255"/>
      <c r="L184" s="255"/>
      <c r="M184" s="255"/>
      <c r="N184" s="255"/>
      <c r="O184" s="257"/>
      <c r="P184" s="257"/>
      <c r="Q184" s="257"/>
      <c r="R184" s="190"/>
      <c r="S184" s="258"/>
      <c r="T184" s="212"/>
      <c r="U184" s="275"/>
      <c r="V184" s="190"/>
      <c r="W184" s="260"/>
      <c r="X184" s="190"/>
      <c r="Y184" s="191"/>
    </row>
    <row r="185" spans="1:25" s="2" customFormat="1" ht="26.25">
      <c r="A185" s="227"/>
      <c r="B185" s="273" t="s">
        <v>104</v>
      </c>
      <c r="C185" s="269">
        <v>5955</v>
      </c>
      <c r="D185" s="269">
        <v>18</v>
      </c>
      <c r="E185" s="269">
        <v>2841</v>
      </c>
      <c r="F185" s="227" t="s">
        <v>157</v>
      </c>
      <c r="G185" s="269">
        <v>1</v>
      </c>
      <c r="H185" s="269">
        <v>1</v>
      </c>
      <c r="I185" s="270">
        <v>31.3</v>
      </c>
      <c r="J185" s="268">
        <v>531.3</v>
      </c>
      <c r="K185" s="268"/>
      <c r="L185" s="268"/>
      <c r="M185" s="268"/>
      <c r="N185" s="268"/>
      <c r="O185" s="269"/>
      <c r="P185" s="269"/>
      <c r="Q185" s="269"/>
      <c r="R185" s="227"/>
      <c r="S185" s="271"/>
      <c r="T185" s="230"/>
      <c r="U185" s="272"/>
      <c r="V185" s="227"/>
      <c r="W185" s="273"/>
      <c r="X185" s="227"/>
      <c r="Y185" s="222"/>
    </row>
    <row r="186" spans="1:25" s="2" customFormat="1" ht="26.25">
      <c r="A186" s="198"/>
      <c r="B186" s="266"/>
      <c r="C186" s="262"/>
      <c r="D186" s="262"/>
      <c r="E186" s="262"/>
      <c r="F186" s="262"/>
      <c r="G186" s="262"/>
      <c r="H186" s="262"/>
      <c r="I186" s="263"/>
      <c r="J186" s="261"/>
      <c r="K186" s="261"/>
      <c r="L186" s="261"/>
      <c r="M186" s="261"/>
      <c r="N186" s="261"/>
      <c r="O186" s="262"/>
      <c r="P186" s="262"/>
      <c r="Q186" s="262"/>
      <c r="R186" s="198"/>
      <c r="S186" s="264"/>
      <c r="T186" s="203"/>
      <c r="U186" s="265"/>
      <c r="V186" s="198"/>
      <c r="W186" s="266"/>
      <c r="X186" s="198"/>
      <c r="Y186" s="199"/>
    </row>
    <row r="187" spans="1:25" s="2" customFormat="1" ht="26.25">
      <c r="A187" s="198"/>
      <c r="B187" s="266"/>
      <c r="C187" s="262"/>
      <c r="D187" s="262"/>
      <c r="E187" s="262"/>
      <c r="F187" s="262"/>
      <c r="G187" s="262"/>
      <c r="H187" s="262"/>
      <c r="I187" s="263"/>
      <c r="J187" s="261"/>
      <c r="K187" s="261"/>
      <c r="L187" s="261"/>
      <c r="M187" s="261"/>
      <c r="N187" s="261"/>
      <c r="O187" s="262"/>
      <c r="P187" s="262"/>
      <c r="Q187" s="262"/>
      <c r="R187" s="198"/>
      <c r="S187" s="264"/>
      <c r="T187" s="203"/>
      <c r="U187" s="265"/>
      <c r="V187" s="198"/>
      <c r="W187" s="266"/>
      <c r="X187" s="198"/>
      <c r="Y187" s="199"/>
    </row>
    <row r="188" spans="1:25" s="2" customFormat="1" ht="26.25">
      <c r="A188" s="178">
        <v>64</v>
      </c>
      <c r="B188" s="248" t="s">
        <v>104</v>
      </c>
      <c r="C188" s="245">
        <v>1195</v>
      </c>
      <c r="D188" s="245">
        <v>7</v>
      </c>
      <c r="E188" s="245">
        <v>694</v>
      </c>
      <c r="F188" s="178" t="s">
        <v>157</v>
      </c>
      <c r="G188" s="245">
        <v>0</v>
      </c>
      <c r="H188" s="245">
        <v>3</v>
      </c>
      <c r="I188" s="244">
        <v>41.7</v>
      </c>
      <c r="J188" s="243"/>
      <c r="K188" s="243">
        <v>341.7</v>
      </c>
      <c r="L188" s="243"/>
      <c r="M188" s="243"/>
      <c r="N188" s="243"/>
      <c r="O188" s="245">
        <v>1</v>
      </c>
      <c r="P188" s="245">
        <v>24</v>
      </c>
      <c r="Q188" s="245" t="s">
        <v>158</v>
      </c>
      <c r="R188" s="178" t="s">
        <v>108</v>
      </c>
      <c r="S188" s="246">
        <v>421.4</v>
      </c>
      <c r="T188" s="207"/>
      <c r="U188" s="247">
        <v>316.4</v>
      </c>
      <c r="V188" s="178"/>
      <c r="W188" s="248"/>
      <c r="X188" s="178" t="s">
        <v>192</v>
      </c>
      <c r="Y188" s="176"/>
    </row>
    <row r="189" spans="1:25" s="2" customFormat="1" ht="26.25">
      <c r="A189" s="227"/>
      <c r="B189" s="273"/>
      <c r="C189" s="269"/>
      <c r="D189" s="269"/>
      <c r="E189" s="269"/>
      <c r="F189" s="269"/>
      <c r="G189" s="269"/>
      <c r="H189" s="269"/>
      <c r="I189" s="270"/>
      <c r="J189" s="268"/>
      <c r="K189" s="268"/>
      <c r="L189" s="268"/>
      <c r="M189" s="268"/>
      <c r="N189" s="268"/>
      <c r="O189" s="269">
        <v>2</v>
      </c>
      <c r="P189" s="269">
        <v>23</v>
      </c>
      <c r="Q189" s="269" t="s">
        <v>158</v>
      </c>
      <c r="R189" s="227" t="s">
        <v>108</v>
      </c>
      <c r="S189" s="271"/>
      <c r="T189" s="230"/>
      <c r="U189" s="278">
        <v>105</v>
      </c>
      <c r="V189" s="227"/>
      <c r="W189" s="273"/>
      <c r="X189" s="227" t="s">
        <v>168</v>
      </c>
      <c r="Y189" s="222"/>
    </row>
    <row r="190" spans="1:25" s="2" customFormat="1" ht="26.25">
      <c r="A190" s="198"/>
      <c r="B190" s="266"/>
      <c r="C190" s="262"/>
      <c r="D190" s="262"/>
      <c r="E190" s="262"/>
      <c r="F190" s="262"/>
      <c r="G190" s="262"/>
      <c r="H190" s="262"/>
      <c r="I190" s="263"/>
      <c r="J190" s="261"/>
      <c r="K190" s="261"/>
      <c r="L190" s="261"/>
      <c r="M190" s="261"/>
      <c r="N190" s="261"/>
      <c r="O190" s="262"/>
      <c r="P190" s="262"/>
      <c r="Q190" s="262"/>
      <c r="R190" s="198"/>
      <c r="S190" s="264"/>
      <c r="T190" s="203"/>
      <c r="U190" s="302"/>
      <c r="V190" s="198"/>
      <c r="W190" s="266"/>
      <c r="X190" s="198"/>
      <c r="Y190" s="199"/>
    </row>
    <row r="191" spans="1:25" s="2" customFormat="1" ht="26.25">
      <c r="A191" s="182"/>
      <c r="B191" s="254"/>
      <c r="C191" s="250"/>
      <c r="D191" s="250"/>
      <c r="E191" s="250"/>
      <c r="F191" s="250"/>
      <c r="G191" s="250"/>
      <c r="H191" s="250"/>
      <c r="I191" s="251"/>
      <c r="J191" s="249"/>
      <c r="K191" s="249"/>
      <c r="L191" s="249"/>
      <c r="M191" s="249"/>
      <c r="N191" s="249"/>
      <c r="O191" s="250"/>
      <c r="P191" s="250"/>
      <c r="Q191" s="250"/>
      <c r="R191" s="182"/>
      <c r="S191" s="252"/>
      <c r="T191" s="210"/>
      <c r="U191" s="253"/>
      <c r="V191" s="182"/>
      <c r="W191" s="254"/>
      <c r="X191" s="182"/>
      <c r="Y191" s="183"/>
    </row>
    <row r="192" spans="1:25" s="2" customFormat="1" ht="26.25">
      <c r="A192" s="190">
        <v>65</v>
      </c>
      <c r="B192" s="260" t="s">
        <v>104</v>
      </c>
      <c r="C192" s="257">
        <v>1198</v>
      </c>
      <c r="D192" s="257">
        <v>2</v>
      </c>
      <c r="E192" s="257">
        <v>697</v>
      </c>
      <c r="F192" s="190" t="s">
        <v>157</v>
      </c>
      <c r="G192" s="257">
        <v>1</v>
      </c>
      <c r="H192" s="257">
        <v>1</v>
      </c>
      <c r="I192" s="256">
        <v>50.8</v>
      </c>
      <c r="J192" s="255"/>
      <c r="K192" s="255">
        <v>550.8</v>
      </c>
      <c r="L192" s="255"/>
      <c r="M192" s="255"/>
      <c r="N192" s="255"/>
      <c r="O192" s="257">
        <v>1</v>
      </c>
      <c r="P192" s="257">
        <v>27</v>
      </c>
      <c r="Q192" s="257" t="s">
        <v>158</v>
      </c>
      <c r="R192" s="190" t="s">
        <v>159</v>
      </c>
      <c r="S192" s="258">
        <v>256.5</v>
      </c>
      <c r="T192" s="212"/>
      <c r="U192" s="275">
        <v>256.5</v>
      </c>
      <c r="V192" s="190"/>
      <c r="W192" s="260"/>
      <c r="X192" s="190" t="s">
        <v>163</v>
      </c>
      <c r="Y192" s="191"/>
    </row>
    <row r="193" spans="1:25" s="2" customFormat="1" ht="26.25">
      <c r="A193" s="198"/>
      <c r="B193" s="266"/>
      <c r="C193" s="262"/>
      <c r="D193" s="262"/>
      <c r="E193" s="262"/>
      <c r="F193" s="262"/>
      <c r="G193" s="262"/>
      <c r="H193" s="262"/>
      <c r="I193" s="263"/>
      <c r="J193" s="261"/>
      <c r="K193" s="261"/>
      <c r="L193" s="261"/>
      <c r="M193" s="261"/>
      <c r="N193" s="261"/>
      <c r="O193" s="262"/>
      <c r="P193" s="262"/>
      <c r="Q193" s="262"/>
      <c r="R193" s="198"/>
      <c r="S193" s="264"/>
      <c r="T193" s="203"/>
      <c r="U193" s="265"/>
      <c r="V193" s="198"/>
      <c r="W193" s="266"/>
      <c r="X193" s="198"/>
      <c r="Y193" s="199"/>
    </row>
    <row r="194" spans="1:25" s="2" customFormat="1" ht="26.25">
      <c r="A194" s="178">
        <v>66</v>
      </c>
      <c r="B194" s="248" t="s">
        <v>104</v>
      </c>
      <c r="C194" s="245">
        <v>1256</v>
      </c>
      <c r="D194" s="245">
        <v>16</v>
      </c>
      <c r="E194" s="245">
        <v>755</v>
      </c>
      <c r="F194" s="178" t="s">
        <v>157</v>
      </c>
      <c r="G194" s="245">
        <v>3</v>
      </c>
      <c r="H194" s="245">
        <v>1</v>
      </c>
      <c r="I194" s="244">
        <v>51.7</v>
      </c>
      <c r="J194" s="280">
        <v>1351.7</v>
      </c>
      <c r="K194" s="243"/>
      <c r="L194" s="243"/>
      <c r="M194" s="243"/>
      <c r="N194" s="243"/>
      <c r="O194" s="245"/>
      <c r="P194" s="245"/>
      <c r="Q194" s="245"/>
      <c r="R194" s="178"/>
      <c r="S194" s="246"/>
      <c r="T194" s="207"/>
      <c r="U194" s="247"/>
      <c r="V194" s="178"/>
      <c r="W194" s="248"/>
      <c r="X194" s="178"/>
      <c r="Y194" s="176"/>
    </row>
    <row r="195" spans="1:25" s="2" customFormat="1" ht="26.25">
      <c r="A195" s="182"/>
      <c r="B195" s="254"/>
      <c r="C195" s="250"/>
      <c r="D195" s="250"/>
      <c r="E195" s="250"/>
      <c r="F195" s="250"/>
      <c r="G195" s="250"/>
      <c r="H195" s="250"/>
      <c r="I195" s="251"/>
      <c r="J195" s="249"/>
      <c r="K195" s="249"/>
      <c r="L195" s="249"/>
      <c r="M195" s="249"/>
      <c r="N195" s="249"/>
      <c r="O195" s="250"/>
      <c r="P195" s="250"/>
      <c r="Q195" s="250"/>
      <c r="R195" s="182"/>
      <c r="S195" s="252"/>
      <c r="T195" s="210"/>
      <c r="U195" s="253"/>
      <c r="V195" s="182"/>
      <c r="W195" s="254"/>
      <c r="X195" s="182"/>
      <c r="Y195" s="183"/>
    </row>
    <row r="196" spans="1:25" s="2" customFormat="1" ht="26.25">
      <c r="A196" s="178"/>
      <c r="B196" s="248"/>
      <c r="C196" s="245"/>
      <c r="D196" s="245"/>
      <c r="E196" s="245"/>
      <c r="F196" s="245"/>
      <c r="G196" s="245"/>
      <c r="H196" s="245"/>
      <c r="I196" s="244"/>
      <c r="J196" s="243"/>
      <c r="K196" s="243"/>
      <c r="L196" s="243"/>
      <c r="M196" s="243"/>
      <c r="N196" s="243"/>
      <c r="O196" s="245"/>
      <c r="P196" s="245"/>
      <c r="Q196" s="245"/>
      <c r="R196" s="178"/>
      <c r="S196" s="246"/>
      <c r="T196" s="207"/>
      <c r="U196" s="247"/>
      <c r="V196" s="178"/>
      <c r="W196" s="248"/>
      <c r="X196" s="178"/>
      <c r="Y196" s="176"/>
    </row>
    <row r="197" spans="1:25" s="2" customFormat="1" ht="26.25">
      <c r="A197" s="190">
        <v>67</v>
      </c>
      <c r="B197" s="260" t="s">
        <v>104</v>
      </c>
      <c r="C197" s="257">
        <v>1213</v>
      </c>
      <c r="D197" s="257">
        <v>1</v>
      </c>
      <c r="E197" s="257">
        <v>712</v>
      </c>
      <c r="F197" s="190" t="s">
        <v>157</v>
      </c>
      <c r="G197" s="257">
        <v>1</v>
      </c>
      <c r="H197" s="257">
        <v>1</v>
      </c>
      <c r="I197" s="256">
        <v>78.1</v>
      </c>
      <c r="J197" s="255"/>
      <c r="K197" s="255">
        <v>578.1</v>
      </c>
      <c r="L197" s="255"/>
      <c r="M197" s="255"/>
      <c r="N197" s="255"/>
      <c r="O197" s="257">
        <v>1</v>
      </c>
      <c r="P197" s="257">
        <v>12</v>
      </c>
      <c r="Q197" s="257" t="s">
        <v>158</v>
      </c>
      <c r="R197" s="190" t="s">
        <v>159</v>
      </c>
      <c r="S197" s="258">
        <v>65</v>
      </c>
      <c r="T197" s="212"/>
      <c r="U197" s="282">
        <v>65</v>
      </c>
      <c r="V197" s="190"/>
      <c r="W197" s="260"/>
      <c r="X197" s="190" t="s">
        <v>193</v>
      </c>
      <c r="Y197" s="191"/>
    </row>
    <row r="198" spans="1:25" s="2" customFormat="1" ht="26.25">
      <c r="A198" s="227"/>
      <c r="B198" s="273" t="s">
        <v>104</v>
      </c>
      <c r="C198" s="269">
        <v>1218</v>
      </c>
      <c r="D198" s="269">
        <v>15</v>
      </c>
      <c r="E198" s="269">
        <v>717</v>
      </c>
      <c r="F198" s="227" t="s">
        <v>157</v>
      </c>
      <c r="G198" s="269">
        <v>2</v>
      </c>
      <c r="H198" s="269">
        <v>1</v>
      </c>
      <c r="I198" s="270">
        <v>5.1</v>
      </c>
      <c r="J198" s="268">
        <v>905.1</v>
      </c>
      <c r="K198" s="268"/>
      <c r="L198" s="268"/>
      <c r="M198" s="268"/>
      <c r="N198" s="268"/>
      <c r="O198" s="269"/>
      <c r="P198" s="269"/>
      <c r="Q198" s="269"/>
      <c r="R198" s="227"/>
      <c r="S198" s="271"/>
      <c r="T198" s="230"/>
      <c r="U198" s="272"/>
      <c r="V198" s="227"/>
      <c r="W198" s="273"/>
      <c r="X198" s="227"/>
      <c r="Y198" s="222"/>
    </row>
    <row r="199" spans="1:25" s="2" customFormat="1" ht="26.25">
      <c r="A199" s="227"/>
      <c r="B199" s="273" t="s">
        <v>104</v>
      </c>
      <c r="C199" s="269">
        <v>1222</v>
      </c>
      <c r="D199" s="269">
        <v>24</v>
      </c>
      <c r="E199" s="269">
        <v>721</v>
      </c>
      <c r="F199" s="227" t="s">
        <v>157</v>
      </c>
      <c r="G199" s="269">
        <v>2</v>
      </c>
      <c r="H199" s="269">
        <v>0</v>
      </c>
      <c r="I199" s="270">
        <v>85.7</v>
      </c>
      <c r="J199" s="268">
        <v>885.7</v>
      </c>
      <c r="K199" s="268"/>
      <c r="L199" s="268"/>
      <c r="M199" s="268"/>
      <c r="N199" s="268"/>
      <c r="O199" s="269"/>
      <c r="P199" s="269"/>
      <c r="Q199" s="269"/>
      <c r="R199" s="227"/>
      <c r="S199" s="271"/>
      <c r="T199" s="230"/>
      <c r="U199" s="272"/>
      <c r="V199" s="227"/>
      <c r="W199" s="273"/>
      <c r="X199" s="227"/>
      <c r="Y199" s="222"/>
    </row>
    <row r="200" spans="1:25" s="2" customFormat="1" ht="26.25">
      <c r="A200" s="198"/>
      <c r="B200" s="266"/>
      <c r="C200" s="262"/>
      <c r="D200" s="262"/>
      <c r="E200" s="262"/>
      <c r="F200" s="262"/>
      <c r="G200" s="262"/>
      <c r="H200" s="262"/>
      <c r="I200" s="263"/>
      <c r="J200" s="261"/>
      <c r="K200" s="261"/>
      <c r="L200" s="261"/>
      <c r="M200" s="261"/>
      <c r="N200" s="261"/>
      <c r="O200" s="262"/>
      <c r="P200" s="262"/>
      <c r="Q200" s="262"/>
      <c r="R200" s="198"/>
      <c r="S200" s="264"/>
      <c r="T200" s="203"/>
      <c r="U200" s="265"/>
      <c r="V200" s="198"/>
      <c r="W200" s="266"/>
      <c r="X200" s="198"/>
      <c r="Y200" s="199"/>
    </row>
    <row r="201" spans="1:25" s="2" customFormat="1" ht="26.25">
      <c r="A201" s="198"/>
      <c r="B201" s="266"/>
      <c r="C201" s="262"/>
      <c r="D201" s="262"/>
      <c r="E201" s="262"/>
      <c r="F201" s="262"/>
      <c r="G201" s="262"/>
      <c r="H201" s="262"/>
      <c r="I201" s="263"/>
      <c r="J201" s="261"/>
      <c r="K201" s="261"/>
      <c r="L201" s="261"/>
      <c r="M201" s="261"/>
      <c r="N201" s="261"/>
      <c r="O201" s="262"/>
      <c r="P201" s="262"/>
      <c r="Q201" s="262"/>
      <c r="R201" s="198"/>
      <c r="S201" s="264"/>
      <c r="T201" s="203"/>
      <c r="U201" s="265"/>
      <c r="V201" s="198"/>
      <c r="W201" s="266"/>
      <c r="X201" s="198"/>
      <c r="Y201" s="199"/>
    </row>
    <row r="202" spans="1:25" s="2" customFormat="1" ht="26.25">
      <c r="A202" s="178">
        <v>68</v>
      </c>
      <c r="B202" s="248" t="s">
        <v>104</v>
      </c>
      <c r="C202" s="245">
        <v>1200</v>
      </c>
      <c r="D202" s="245">
        <v>9</v>
      </c>
      <c r="E202" s="245">
        <v>699</v>
      </c>
      <c r="F202" s="178" t="s">
        <v>157</v>
      </c>
      <c r="G202" s="245">
        <v>0</v>
      </c>
      <c r="H202" s="245">
        <v>2</v>
      </c>
      <c r="I202" s="244">
        <v>12.4</v>
      </c>
      <c r="J202" s="243"/>
      <c r="K202" s="243">
        <v>212.4</v>
      </c>
      <c r="L202" s="243"/>
      <c r="M202" s="243"/>
      <c r="N202" s="243"/>
      <c r="O202" s="245">
        <v>1</v>
      </c>
      <c r="P202" s="245">
        <v>35</v>
      </c>
      <c r="Q202" s="245" t="s">
        <v>158</v>
      </c>
      <c r="R202" s="178" t="s">
        <v>166</v>
      </c>
      <c r="S202" s="246">
        <v>185.84</v>
      </c>
      <c r="T202" s="207"/>
      <c r="U202" s="289">
        <v>185.84</v>
      </c>
      <c r="V202" s="178"/>
      <c r="W202" s="248"/>
      <c r="X202" s="178" t="s">
        <v>161</v>
      </c>
      <c r="Y202" s="176"/>
    </row>
    <row r="203" spans="1:25" s="2" customFormat="1" ht="26.25">
      <c r="A203" s="182"/>
      <c r="B203" s="254"/>
      <c r="C203" s="250"/>
      <c r="D203" s="250"/>
      <c r="E203" s="250"/>
      <c r="F203" s="250"/>
      <c r="G203" s="250"/>
      <c r="H203" s="250"/>
      <c r="I203" s="251"/>
      <c r="J203" s="249"/>
      <c r="K203" s="249"/>
      <c r="L203" s="249"/>
      <c r="M203" s="249"/>
      <c r="N203" s="249"/>
      <c r="O203" s="250"/>
      <c r="P203" s="250"/>
      <c r="Q203" s="250"/>
      <c r="R203" s="182"/>
      <c r="S203" s="252"/>
      <c r="T203" s="210"/>
      <c r="U203" s="253"/>
      <c r="V203" s="182"/>
      <c r="W203" s="254"/>
      <c r="X203" s="182"/>
      <c r="Y203" s="183"/>
    </row>
    <row r="204" spans="1:25" s="2" customFormat="1" ht="26.25">
      <c r="A204" s="190">
        <v>69</v>
      </c>
      <c r="B204" s="260" t="s">
        <v>104</v>
      </c>
      <c r="C204" s="257">
        <v>5954</v>
      </c>
      <c r="D204" s="257">
        <v>17</v>
      </c>
      <c r="E204" s="257">
        <v>2840</v>
      </c>
      <c r="F204" s="190" t="s">
        <v>157</v>
      </c>
      <c r="G204" s="257">
        <v>0</v>
      </c>
      <c r="H204" s="257">
        <v>2</v>
      </c>
      <c r="I204" s="256">
        <v>24.2</v>
      </c>
      <c r="J204" s="255"/>
      <c r="K204" s="255">
        <v>224.2</v>
      </c>
      <c r="L204" s="255"/>
      <c r="M204" s="255"/>
      <c r="N204" s="255"/>
      <c r="O204" s="257">
        <v>1</v>
      </c>
      <c r="P204" s="257">
        <v>11</v>
      </c>
      <c r="Q204" s="257" t="s">
        <v>158</v>
      </c>
      <c r="R204" s="190" t="s">
        <v>159</v>
      </c>
      <c r="S204" s="258">
        <v>77</v>
      </c>
      <c r="T204" s="212"/>
      <c r="U204" s="282">
        <v>77</v>
      </c>
      <c r="V204" s="190"/>
      <c r="W204" s="260"/>
      <c r="X204" s="190" t="s">
        <v>178</v>
      </c>
      <c r="Y204" s="191"/>
    </row>
    <row r="205" spans="1:25" s="2" customFormat="1" ht="26.25">
      <c r="A205" s="182"/>
      <c r="B205" s="254"/>
      <c r="C205" s="250"/>
      <c r="D205" s="250"/>
      <c r="E205" s="250"/>
      <c r="F205" s="250"/>
      <c r="G205" s="250"/>
      <c r="H205" s="250"/>
      <c r="I205" s="251"/>
      <c r="J205" s="249"/>
      <c r="K205" s="249"/>
      <c r="L205" s="249"/>
      <c r="M205" s="249"/>
      <c r="N205" s="249"/>
      <c r="O205" s="250"/>
      <c r="P205" s="250"/>
      <c r="Q205" s="250"/>
      <c r="R205" s="182"/>
      <c r="S205" s="252"/>
      <c r="T205" s="210"/>
      <c r="U205" s="253"/>
      <c r="V205" s="182"/>
      <c r="W205" s="254"/>
      <c r="X205" s="182"/>
      <c r="Y205" s="183"/>
    </row>
    <row r="206" spans="1:25" s="2" customFormat="1" ht="26.25">
      <c r="A206" s="178">
        <v>70</v>
      </c>
      <c r="B206" s="248" t="s">
        <v>104</v>
      </c>
      <c r="C206" s="245">
        <v>6060</v>
      </c>
      <c r="D206" s="245">
        <v>22</v>
      </c>
      <c r="E206" s="245">
        <v>2899</v>
      </c>
      <c r="F206" s="178" t="s">
        <v>157</v>
      </c>
      <c r="G206" s="245">
        <v>1</v>
      </c>
      <c r="H206" s="245">
        <v>0</v>
      </c>
      <c r="I206" s="244">
        <v>10.1</v>
      </c>
      <c r="J206" s="243">
        <v>410.1</v>
      </c>
      <c r="K206" s="243"/>
      <c r="L206" s="243"/>
      <c r="M206" s="243"/>
      <c r="N206" s="243"/>
      <c r="O206" s="245"/>
      <c r="P206" s="245"/>
      <c r="Q206" s="245"/>
      <c r="R206" s="178"/>
      <c r="S206" s="246"/>
      <c r="T206" s="207"/>
      <c r="U206" s="247"/>
      <c r="V206" s="178"/>
      <c r="W206" s="248"/>
      <c r="X206" s="178"/>
      <c r="Y206" s="176"/>
    </row>
    <row r="207" spans="1:25" s="2" customFormat="1" ht="26.25">
      <c r="A207" s="227"/>
      <c r="B207" s="273" t="s">
        <v>104</v>
      </c>
      <c r="C207" s="269">
        <v>6061</v>
      </c>
      <c r="D207" s="269">
        <v>23</v>
      </c>
      <c r="E207" s="269">
        <v>2899</v>
      </c>
      <c r="F207" s="227" t="s">
        <v>157</v>
      </c>
      <c r="G207" s="269">
        <v>0</v>
      </c>
      <c r="H207" s="269">
        <v>3</v>
      </c>
      <c r="I207" s="286">
        <v>88</v>
      </c>
      <c r="J207" s="268">
        <v>388</v>
      </c>
      <c r="K207" s="268"/>
      <c r="L207" s="268"/>
      <c r="M207" s="268"/>
      <c r="N207" s="268"/>
      <c r="O207" s="269"/>
      <c r="P207" s="269"/>
      <c r="Q207" s="269"/>
      <c r="R207" s="227"/>
      <c r="S207" s="271"/>
      <c r="T207" s="230"/>
      <c r="U207" s="272"/>
      <c r="V207" s="227"/>
      <c r="W207" s="273"/>
      <c r="X207" s="227"/>
      <c r="Y207" s="222"/>
    </row>
    <row r="208" spans="1:25" s="2" customFormat="1" ht="26.25">
      <c r="A208" s="227"/>
      <c r="B208" s="273" t="s">
        <v>104</v>
      </c>
      <c r="C208" s="269">
        <v>6062</v>
      </c>
      <c r="D208" s="269">
        <v>24</v>
      </c>
      <c r="E208" s="269">
        <v>2900</v>
      </c>
      <c r="F208" s="227" t="s">
        <v>157</v>
      </c>
      <c r="G208" s="269">
        <v>0</v>
      </c>
      <c r="H208" s="269">
        <v>3</v>
      </c>
      <c r="I208" s="270">
        <v>9.1</v>
      </c>
      <c r="J208" s="268"/>
      <c r="K208" s="268">
        <v>309.1</v>
      </c>
      <c r="L208" s="268"/>
      <c r="M208" s="268"/>
      <c r="N208" s="268"/>
      <c r="O208" s="269">
        <v>1</v>
      </c>
      <c r="P208" s="269">
        <v>61</v>
      </c>
      <c r="Q208" s="269" t="s">
        <v>158</v>
      </c>
      <c r="R208" s="190" t="s">
        <v>166</v>
      </c>
      <c r="S208" s="304">
        <v>391.5</v>
      </c>
      <c r="T208" s="237"/>
      <c r="U208" s="272"/>
      <c r="V208" s="227"/>
      <c r="W208" s="273"/>
      <c r="X208" s="227" t="s">
        <v>161</v>
      </c>
      <c r="Y208" s="222"/>
    </row>
    <row r="209" spans="1:25" s="2" customFormat="1" ht="26.25">
      <c r="A209" s="227"/>
      <c r="B209" s="273"/>
      <c r="C209" s="269"/>
      <c r="D209" s="269"/>
      <c r="E209" s="269"/>
      <c r="F209" s="227"/>
      <c r="G209" s="269"/>
      <c r="H209" s="269"/>
      <c r="I209" s="270"/>
      <c r="J209" s="268"/>
      <c r="K209" s="268"/>
      <c r="L209" s="268"/>
      <c r="M209" s="268"/>
      <c r="N209" s="268"/>
      <c r="O209" s="269"/>
      <c r="P209" s="269"/>
      <c r="Q209" s="269"/>
      <c r="R209" s="227" t="s">
        <v>198</v>
      </c>
      <c r="S209" s="271"/>
      <c r="T209" s="230"/>
      <c r="U209" s="272"/>
      <c r="V209" s="227"/>
      <c r="W209" s="273"/>
      <c r="X209" s="227"/>
      <c r="Y209" s="222"/>
    </row>
    <row r="210" spans="1:25" s="2" customFormat="1" ht="26.25">
      <c r="A210" s="227"/>
      <c r="B210" s="273"/>
      <c r="C210" s="269"/>
      <c r="D210" s="269"/>
      <c r="E210" s="269"/>
      <c r="F210" s="227"/>
      <c r="G210" s="269"/>
      <c r="H210" s="269"/>
      <c r="I210" s="270"/>
      <c r="J210" s="268"/>
      <c r="K210" s="268"/>
      <c r="L210" s="268"/>
      <c r="M210" s="268"/>
      <c r="N210" s="268"/>
      <c r="O210" s="269"/>
      <c r="P210" s="269"/>
      <c r="Q210" s="269"/>
      <c r="R210" s="190" t="s">
        <v>199</v>
      </c>
      <c r="S210" s="271"/>
      <c r="T210" s="230"/>
      <c r="U210" s="284">
        <v>195.75</v>
      </c>
      <c r="V210" s="227"/>
      <c r="W210" s="273"/>
      <c r="X210" s="227"/>
      <c r="Y210" s="222"/>
    </row>
    <row r="211" spans="1:25" s="2" customFormat="1" ht="26.25">
      <c r="A211" s="198"/>
      <c r="B211" s="266"/>
      <c r="C211" s="262"/>
      <c r="D211" s="262"/>
      <c r="E211" s="262"/>
      <c r="F211" s="262"/>
      <c r="G211" s="262"/>
      <c r="H211" s="262"/>
      <c r="I211" s="263"/>
      <c r="J211" s="261"/>
      <c r="K211" s="261"/>
      <c r="L211" s="261"/>
      <c r="M211" s="261"/>
      <c r="N211" s="261"/>
      <c r="O211" s="262"/>
      <c r="P211" s="262"/>
      <c r="Q211" s="262"/>
      <c r="R211" s="198" t="s">
        <v>200</v>
      </c>
      <c r="S211" s="264"/>
      <c r="T211" s="203"/>
      <c r="U211" s="287">
        <v>195.75</v>
      </c>
      <c r="V211" s="198"/>
      <c r="W211" s="266"/>
      <c r="X211" s="198"/>
      <c r="Y211" s="199"/>
    </row>
    <row r="212" spans="1:25" s="2" customFormat="1" ht="26.25">
      <c r="A212" s="178">
        <v>72</v>
      </c>
      <c r="B212" s="248" t="s">
        <v>104</v>
      </c>
      <c r="C212" s="245">
        <v>5938</v>
      </c>
      <c r="D212" s="245">
        <v>54</v>
      </c>
      <c r="E212" s="245">
        <v>2824</v>
      </c>
      <c r="F212" s="178" t="s">
        <v>157</v>
      </c>
      <c r="G212" s="245">
        <v>0</v>
      </c>
      <c r="H212" s="245">
        <v>0</v>
      </c>
      <c r="I212" s="244">
        <v>66.5</v>
      </c>
      <c r="J212" s="243"/>
      <c r="K212" s="243">
        <v>66.5</v>
      </c>
      <c r="L212" s="243"/>
      <c r="M212" s="243"/>
      <c r="N212" s="243"/>
      <c r="O212" s="245">
        <v>1</v>
      </c>
      <c r="P212" s="245" t="s">
        <v>195</v>
      </c>
      <c r="Q212" s="245" t="s">
        <v>158</v>
      </c>
      <c r="R212" s="178" t="s">
        <v>108</v>
      </c>
      <c r="S212" s="246">
        <v>99</v>
      </c>
      <c r="T212" s="207"/>
      <c r="U212" s="247">
        <v>99</v>
      </c>
      <c r="V212" s="178"/>
      <c r="W212" s="248"/>
      <c r="X212" s="178" t="s">
        <v>194</v>
      </c>
      <c r="Y212" s="176"/>
    </row>
    <row r="213" spans="1:25" s="2" customFormat="1" ht="26.25">
      <c r="A213" s="182"/>
      <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c r="L213" s="249"/>
      <c r="M213" s="249"/>
      <c r="N213" s="249"/>
      <c r="O213" s="250"/>
      <c r="P213" s="250"/>
      <c r="Q213" s="250"/>
      <c r="R213" s="182"/>
      <c r="S213" s="252"/>
      <c r="T213" s="210"/>
      <c r="U213" s="253"/>
      <c r="V213" s="182"/>
      <c r="W213" s="254"/>
      <c r="X213" s="182"/>
      <c r="Y213" s="183"/>
    </row>
    <row r="214" spans="1:25" s="2" customFormat="1" ht="26.25">
      <c r="A214" s="190">
        <v>73</v>
      </c>
      <c r="B214" s="260" t="s">
        <v>104</v>
      </c>
      <c r="C214" s="257">
        <v>5951</v>
      </c>
      <c r="D214" s="257">
        <v>14</v>
      </c>
      <c r="E214" s="257">
        <v>2837</v>
      </c>
      <c r="F214" s="190" t="s">
        <v>157</v>
      </c>
      <c r="G214" s="257">
        <v>0</v>
      </c>
      <c r="H214" s="257">
        <v>1</v>
      </c>
      <c r="I214" s="256">
        <v>0.4</v>
      </c>
      <c r="J214" s="255"/>
      <c r="K214" s="255">
        <v>100.4</v>
      </c>
      <c r="L214" s="255"/>
      <c r="M214" s="255"/>
      <c r="N214" s="255"/>
      <c r="O214" s="257">
        <v>1</v>
      </c>
      <c r="P214" s="257">
        <v>50</v>
      </c>
      <c r="Q214" s="257" t="s">
        <v>158</v>
      </c>
      <c r="R214" s="190" t="s">
        <v>108</v>
      </c>
      <c r="S214" s="258">
        <v>120.4</v>
      </c>
      <c r="T214" s="212"/>
      <c r="U214" s="275">
        <v>120.4</v>
      </c>
      <c r="V214" s="190"/>
      <c r="W214" s="260"/>
      <c r="X214" s="190" t="s">
        <v>168</v>
      </c>
      <c r="Y214" s="191"/>
    </row>
    <row r="215" spans="1:25" s="2" customFormat="1" ht="26.25">
      <c r="A215" s="198"/>
      <c r="B215" s="266"/>
      <c r="C215" s="262"/>
      <c r="D215" s="262"/>
      <c r="E215" s="262"/>
      <c r="F215" s="262"/>
      <c r="G215" s="262"/>
      <c r="H215" s="262"/>
      <c r="I215" s="263"/>
      <c r="J215" s="261"/>
      <c r="K215" s="261"/>
      <c r="L215" s="261"/>
      <c r="M215" s="261"/>
      <c r="N215" s="261"/>
      <c r="O215" s="262"/>
      <c r="P215" s="262"/>
      <c r="Q215" s="262"/>
      <c r="R215" s="198"/>
      <c r="S215" s="264"/>
      <c r="T215" s="203"/>
      <c r="U215" s="265"/>
      <c r="V215" s="198"/>
      <c r="W215" s="266"/>
      <c r="X215" s="198"/>
      <c r="Y215" s="199"/>
    </row>
    <row r="216" spans="1:25" s="2" customFormat="1" ht="26.25">
      <c r="A216" s="178">
        <v>74</v>
      </c>
      <c r="B216" s="248" t="s">
        <v>104</v>
      </c>
      <c r="C216" s="245">
        <v>1232</v>
      </c>
      <c r="D216" s="245">
        <v>21</v>
      </c>
      <c r="E216" s="245">
        <v>731</v>
      </c>
      <c r="F216" s="178" t="s">
        <v>157</v>
      </c>
      <c r="G216" s="245">
        <v>3</v>
      </c>
      <c r="H216" s="245">
        <v>0</v>
      </c>
      <c r="I216" s="244">
        <v>7.6</v>
      </c>
      <c r="J216" s="280">
        <v>1207.6</v>
      </c>
      <c r="K216" s="243"/>
      <c r="L216" s="243"/>
      <c r="M216" s="243"/>
      <c r="N216" s="243"/>
      <c r="O216" s="245"/>
      <c r="P216" s="245"/>
      <c r="Q216" s="245"/>
      <c r="R216" s="178"/>
      <c r="S216" s="246"/>
      <c r="T216" s="207"/>
      <c r="U216" s="247"/>
      <c r="V216" s="178"/>
      <c r="W216" s="248"/>
      <c r="X216" s="178"/>
      <c r="Y216" s="176"/>
    </row>
    <row r="217" spans="1:25" s="2" customFormat="1" ht="26.25">
      <c r="A217" s="182"/>
      <c r="B217" s="254"/>
      <c r="C217" s="250"/>
      <c r="D217" s="250"/>
      <c r="E217" s="250"/>
      <c r="F217" s="250"/>
      <c r="G217" s="250"/>
      <c r="H217" s="250"/>
      <c r="I217" s="251"/>
      <c r="J217" s="249"/>
      <c r="K217" s="249"/>
      <c r="L217" s="249"/>
      <c r="M217" s="249"/>
      <c r="N217" s="249"/>
      <c r="O217" s="250"/>
      <c r="P217" s="250"/>
      <c r="Q217" s="250"/>
      <c r="R217" s="182"/>
      <c r="S217" s="252"/>
      <c r="T217" s="210"/>
      <c r="U217" s="253"/>
      <c r="V217" s="182"/>
      <c r="W217" s="254"/>
      <c r="X217" s="182"/>
      <c r="Y217" s="183"/>
    </row>
    <row r="218" spans="1:25" s="2" customFormat="1" ht="26.25">
      <c r="A218" s="178">
        <v>75</v>
      </c>
      <c r="B218" s="248" t="s">
        <v>104</v>
      </c>
      <c r="C218" s="245">
        <v>1250</v>
      </c>
      <c r="D218" s="245">
        <v>33</v>
      </c>
      <c r="E218" s="245">
        <v>749</v>
      </c>
      <c r="F218" s="245" t="s">
        <v>165</v>
      </c>
      <c r="G218" s="245">
        <v>0</v>
      </c>
      <c r="H218" s="245">
        <v>0</v>
      </c>
      <c r="I218" s="244">
        <v>43.4</v>
      </c>
      <c r="J218" s="243"/>
      <c r="K218" s="243">
        <v>43.4</v>
      </c>
      <c r="L218" s="243"/>
      <c r="M218" s="243"/>
      <c r="N218" s="243"/>
      <c r="O218" s="245">
        <v>1</v>
      </c>
      <c r="P218" s="245">
        <v>36</v>
      </c>
      <c r="Q218" s="245" t="s">
        <v>158</v>
      </c>
      <c r="R218" s="178" t="s">
        <v>166</v>
      </c>
      <c r="S218" s="288">
        <v>142.4</v>
      </c>
      <c r="T218" s="207"/>
      <c r="U218" s="289">
        <v>142.4</v>
      </c>
      <c r="V218" s="178"/>
      <c r="W218" s="248"/>
      <c r="X218" s="178" t="s">
        <v>175</v>
      </c>
      <c r="Y218" s="176"/>
    </row>
    <row r="219" spans="1:25" s="2" customFormat="1" ht="26.25">
      <c r="A219" s="182"/>
      <c r="B219" s="254"/>
      <c r="C219" s="250"/>
      <c r="D219" s="250"/>
      <c r="E219" s="250"/>
      <c r="F219" s="250"/>
      <c r="G219" s="250"/>
      <c r="H219" s="250"/>
      <c r="I219" s="251"/>
      <c r="J219" s="249"/>
      <c r="K219" s="249"/>
      <c r="L219" s="249"/>
      <c r="M219" s="249"/>
      <c r="N219" s="249"/>
      <c r="O219" s="250"/>
      <c r="P219" s="250"/>
      <c r="Q219" s="250"/>
      <c r="R219" s="182"/>
      <c r="S219" s="252"/>
      <c r="T219" s="210"/>
      <c r="U219" s="253"/>
      <c r="V219" s="182"/>
      <c r="W219" s="254"/>
      <c r="X219" s="182"/>
      <c r="Y219" s="183"/>
    </row>
    <row r="220" spans="1:25" s="2" customFormat="1" ht="26.25">
      <c r="A220" s="227">
        <v>76</v>
      </c>
      <c r="B220" s="248" t="s">
        <v>104</v>
      </c>
      <c r="C220" s="269">
        <v>5921</v>
      </c>
      <c r="D220" s="269">
        <v>45</v>
      </c>
      <c r="E220" s="269">
        <v>2807</v>
      </c>
      <c r="F220" s="269" t="s">
        <v>157</v>
      </c>
      <c r="G220" s="269">
        <v>1</v>
      </c>
      <c r="H220" s="269">
        <v>3</v>
      </c>
      <c r="I220" s="270">
        <v>18.5</v>
      </c>
      <c r="J220" s="268">
        <v>718.5</v>
      </c>
      <c r="K220" s="268"/>
      <c r="L220" s="268"/>
      <c r="M220" s="268"/>
      <c r="N220" s="268"/>
      <c r="O220" s="269"/>
      <c r="P220" s="269"/>
      <c r="Q220" s="269"/>
      <c r="R220" s="227"/>
      <c r="S220" s="271"/>
      <c r="T220" s="230"/>
      <c r="U220" s="272"/>
      <c r="V220" s="227"/>
      <c r="W220" s="273"/>
      <c r="X220" s="227"/>
      <c r="Y220" s="222"/>
    </row>
    <row r="221" spans="1:25" s="2" customFormat="1" ht="26.25">
      <c r="A221" s="182"/>
      <c r="B221" s="254"/>
      <c r="C221" s="250"/>
      <c r="D221" s="250"/>
      <c r="E221" s="250"/>
      <c r="F221" s="250"/>
      <c r="G221" s="250"/>
      <c r="H221" s="250"/>
      <c r="I221" s="251"/>
      <c r="J221" s="249"/>
      <c r="K221" s="249"/>
      <c r="L221" s="249"/>
      <c r="M221" s="249"/>
      <c r="N221" s="249"/>
      <c r="O221" s="250"/>
      <c r="P221" s="250"/>
      <c r="Q221" s="250"/>
      <c r="R221" s="182"/>
      <c r="S221" s="252"/>
      <c r="T221" s="210"/>
      <c r="U221" s="253"/>
      <c r="V221" s="182"/>
      <c r="W221" s="254"/>
      <c r="X221" s="182"/>
      <c r="Y221" s="183"/>
    </row>
    <row r="222" spans="1:24" s="2" customFormat="1" ht="26.25">
      <c r="A222" s="161"/>
      <c r="B222" s="161"/>
      <c r="C222" s="161"/>
      <c r="D222" s="161"/>
      <c r="E222" s="161"/>
      <c r="F222" s="161"/>
      <c r="G222" s="161"/>
      <c r="H222" s="161"/>
      <c r="I222" s="162"/>
      <c r="O222" s="161"/>
      <c r="P222" s="161"/>
      <c r="Q222" s="161"/>
      <c r="R222" s="161"/>
      <c r="S222" s="164"/>
      <c r="T222" s="163"/>
      <c r="U222" s="163"/>
      <c r="V222" s="161"/>
      <c r="W222" s="161"/>
      <c r="X222" s="161"/>
    </row>
    <row r="223" spans="1:24" s="2" customFormat="1" ht="26.25">
      <c r="A223" s="161"/>
      <c r="B223" s="161"/>
      <c r="C223" s="161"/>
      <c r="D223" s="161"/>
      <c r="E223" s="161"/>
      <c r="F223" s="161"/>
      <c r="G223" s="161"/>
      <c r="H223" s="161"/>
      <c r="I223" s="162"/>
      <c r="O223" s="161"/>
      <c r="P223" s="161"/>
      <c r="Q223" s="161"/>
      <c r="R223" s="161"/>
      <c r="S223" s="164"/>
      <c r="T223" s="163"/>
      <c r="U223" s="163"/>
      <c r="V223" s="161"/>
      <c r="W223" s="161"/>
      <c r="X223" s="161"/>
    </row>
  </sheetData>
  <sheetProtection/>
  <mergeCells count="34">
    <mergeCell ref="W8:W10"/>
    <mergeCell ref="N8:N10"/>
    <mergeCell ref="J7:N7"/>
    <mergeCell ref="M8:M10"/>
    <mergeCell ref="R7:R10"/>
    <mergeCell ref="S7:S10"/>
    <mergeCell ref="U8:U10"/>
    <mergeCell ref="A3:Y3"/>
    <mergeCell ref="I8:I10"/>
    <mergeCell ref="T8:T10"/>
    <mergeCell ref="O7:O10"/>
    <mergeCell ref="O6:Y6"/>
    <mergeCell ref="A6:N6"/>
    <mergeCell ref="G7:I7"/>
    <mergeCell ref="E8:E10"/>
    <mergeCell ref="F7:F10"/>
    <mergeCell ref="A7:A10"/>
    <mergeCell ref="L1:N1"/>
    <mergeCell ref="A2:Y2"/>
    <mergeCell ref="Q7:Q10"/>
    <mergeCell ref="T7:W7"/>
    <mergeCell ref="Y7:Y10"/>
    <mergeCell ref="H8:H10"/>
    <mergeCell ref="X7:X10"/>
    <mergeCell ref="P7:P10"/>
    <mergeCell ref="V8:V10"/>
    <mergeCell ref="K8:K10"/>
    <mergeCell ref="B7:B10"/>
    <mergeCell ref="L8:L10"/>
    <mergeCell ref="J8:J10"/>
    <mergeCell ref="G8:G10"/>
    <mergeCell ref="D7:E7"/>
    <mergeCell ref="C7:C10"/>
    <mergeCell ref="D8:D10"/>
  </mergeCells>
  <printOptions/>
  <pageMargins left="0.2362204724409449" right="0.2362204724409449" top="1.18" bottom="0.29" header="0.31496062992125984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J39"/>
  <sheetViews>
    <sheetView zoomScale="130" zoomScaleNormal="130" workbookViewId="0" topLeftCell="V13">
      <selection activeCell="AH13" sqref="AH13"/>
    </sheetView>
  </sheetViews>
  <sheetFormatPr defaultColWidth="9.140625" defaultRowHeight="12.75"/>
  <cols>
    <col min="1" max="1" width="6.57421875" style="6" bestFit="1" customWidth="1"/>
    <col min="2" max="2" width="12.28125" style="6" customWidth="1"/>
    <col min="3" max="3" width="8.00390625" style="6" bestFit="1" customWidth="1"/>
    <col min="4" max="4" width="4.8515625" style="6" bestFit="1" customWidth="1"/>
    <col min="5" max="5" width="10.421875" style="6" bestFit="1" customWidth="1"/>
    <col min="6" max="6" width="3.8515625" style="6" customWidth="1"/>
    <col min="7" max="7" width="6.28125" style="6" customWidth="1"/>
    <col min="8" max="8" width="6.421875" style="6" customWidth="1"/>
    <col min="9" max="9" width="6.8515625" style="6" customWidth="1"/>
    <col min="10" max="10" width="6.140625" style="6" customWidth="1"/>
    <col min="11" max="11" width="11.421875" style="6" customWidth="1"/>
    <col min="12" max="12" width="3.57421875" style="6" customWidth="1"/>
    <col min="13" max="13" width="4.28125" style="6" customWidth="1"/>
    <col min="14" max="14" width="4.00390625" style="6" customWidth="1"/>
    <col min="15" max="15" width="7.8515625" style="6" customWidth="1"/>
    <col min="16" max="16" width="8.140625" style="6" customWidth="1"/>
    <col min="17" max="17" width="7.00390625" style="6" customWidth="1"/>
    <col min="18" max="18" width="8.00390625" style="6" customWidth="1"/>
    <col min="19" max="19" width="8.7109375" style="6" customWidth="1"/>
    <col min="20" max="20" width="6.57421875" style="6" bestFit="1" customWidth="1"/>
    <col min="21" max="21" width="17.140625" style="6" customWidth="1"/>
    <col min="22" max="22" width="6.28125" style="6" bestFit="1" customWidth="1"/>
    <col min="23" max="23" width="4.8515625" style="6" bestFit="1" customWidth="1"/>
    <col min="24" max="24" width="10.57421875" style="6" bestFit="1" customWidth="1"/>
    <col min="25" max="25" width="3.7109375" style="6" customWidth="1"/>
    <col min="26" max="26" width="12.57421875" style="6" customWidth="1"/>
    <col min="27" max="28" width="11.8515625" style="6" customWidth="1"/>
    <col min="29" max="29" width="12.8515625" style="6" customWidth="1"/>
    <col min="30" max="30" width="8.421875" style="6" customWidth="1"/>
    <col min="31" max="31" width="6.7109375" style="6" customWidth="1"/>
    <col min="32" max="32" width="5.7109375" style="6" customWidth="1"/>
    <col min="33" max="33" width="8.8515625" style="6" customWidth="1"/>
    <col min="34" max="34" width="8.421875" style="6" customWidth="1"/>
    <col min="35" max="35" width="23.57421875" style="6" customWidth="1"/>
    <col min="36" max="16384" width="9.140625" style="6" customWidth="1"/>
  </cols>
  <sheetData>
    <row r="1" spans="6:34" s="2" customFormat="1" ht="26.25">
      <c r="F1" s="1"/>
      <c r="O1" s="3" t="s">
        <v>103</v>
      </c>
      <c r="P1" s="3"/>
      <c r="Q1" s="778"/>
      <c r="R1" s="778"/>
      <c r="S1" s="778"/>
      <c r="AH1" s="4" t="s">
        <v>156</v>
      </c>
    </row>
    <row r="2" spans="6:35" s="1" customFormat="1" ht="23.25">
      <c r="F2" s="779" t="s">
        <v>17</v>
      </c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</row>
    <row r="3" spans="6:35" s="4" customFormat="1" ht="23.25">
      <c r="F3" s="779" t="s">
        <v>24</v>
      </c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</row>
    <row r="4" spans="6:35" s="4" customFormat="1" ht="9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2" customHeight="1"/>
    <row r="6" spans="1:35" ht="21">
      <c r="A6" s="111"/>
      <c r="B6" s="111"/>
      <c r="C6" s="112"/>
      <c r="D6" s="113"/>
      <c r="E6" s="111"/>
      <c r="F6" s="780" t="s">
        <v>0</v>
      </c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2"/>
      <c r="T6" s="111"/>
      <c r="U6" s="111"/>
      <c r="V6" s="112"/>
      <c r="W6" s="113"/>
      <c r="X6" s="111"/>
      <c r="Y6" s="783" t="s">
        <v>7</v>
      </c>
      <c r="Z6" s="784"/>
      <c r="AA6" s="784"/>
      <c r="AB6" s="784"/>
      <c r="AC6" s="784"/>
      <c r="AD6" s="784"/>
      <c r="AE6" s="784"/>
      <c r="AF6" s="784"/>
      <c r="AG6" s="784"/>
      <c r="AH6" s="784"/>
      <c r="AI6" s="785"/>
    </row>
    <row r="7" spans="1:36" ht="18.75" customHeight="1">
      <c r="A7" s="114"/>
      <c r="B7" s="114"/>
      <c r="C7" s="759" t="s">
        <v>116</v>
      </c>
      <c r="D7" s="760"/>
      <c r="E7" s="114"/>
      <c r="F7" s="769" t="s">
        <v>13</v>
      </c>
      <c r="G7" s="769" t="s">
        <v>6</v>
      </c>
      <c r="H7" s="775" t="s">
        <v>15</v>
      </c>
      <c r="I7" s="786" t="s">
        <v>10</v>
      </c>
      <c r="J7" s="786"/>
      <c r="K7" s="769" t="s">
        <v>21</v>
      </c>
      <c r="L7" s="770" t="s">
        <v>1</v>
      </c>
      <c r="M7" s="771"/>
      <c r="N7" s="772"/>
      <c r="O7" s="773" t="s">
        <v>20</v>
      </c>
      <c r="P7" s="774"/>
      <c r="Q7" s="774"/>
      <c r="R7" s="774"/>
      <c r="S7" s="774"/>
      <c r="T7" s="114"/>
      <c r="U7" s="114"/>
      <c r="V7" s="759" t="s">
        <v>116</v>
      </c>
      <c r="W7" s="760"/>
      <c r="X7" s="114"/>
      <c r="Y7" s="756" t="s">
        <v>13</v>
      </c>
      <c r="Z7" s="756" t="s">
        <v>16</v>
      </c>
      <c r="AA7" s="756" t="s">
        <v>28</v>
      </c>
      <c r="AB7" s="756" t="s">
        <v>25</v>
      </c>
      <c r="AC7" s="756" t="s">
        <v>26</v>
      </c>
      <c r="AD7" s="761" t="s">
        <v>19</v>
      </c>
      <c r="AE7" s="762"/>
      <c r="AF7" s="762"/>
      <c r="AG7" s="763"/>
      <c r="AH7" s="756" t="s">
        <v>27</v>
      </c>
      <c r="AI7" s="756" t="s">
        <v>14</v>
      </c>
      <c r="AJ7" s="7"/>
    </row>
    <row r="8" spans="1:36" ht="18.75" customHeight="1">
      <c r="A8" s="114" t="s">
        <v>114</v>
      </c>
      <c r="B8" s="114" t="s">
        <v>115</v>
      </c>
      <c r="C8" s="115"/>
      <c r="D8" s="116"/>
      <c r="E8" s="114" t="s">
        <v>119</v>
      </c>
      <c r="F8" s="764"/>
      <c r="G8" s="764"/>
      <c r="H8" s="776"/>
      <c r="I8" s="764" t="s">
        <v>11</v>
      </c>
      <c r="J8" s="764" t="s">
        <v>12</v>
      </c>
      <c r="K8" s="764"/>
      <c r="L8" s="766" t="s">
        <v>2</v>
      </c>
      <c r="M8" s="766" t="s">
        <v>3</v>
      </c>
      <c r="N8" s="766" t="s">
        <v>9</v>
      </c>
      <c r="O8" s="769" t="s">
        <v>22</v>
      </c>
      <c r="P8" s="769" t="s">
        <v>5</v>
      </c>
      <c r="Q8" s="769" t="s">
        <v>18</v>
      </c>
      <c r="R8" s="769" t="s">
        <v>8</v>
      </c>
      <c r="S8" s="775" t="s">
        <v>50</v>
      </c>
      <c r="T8" s="114" t="s">
        <v>114</v>
      </c>
      <c r="U8" s="114" t="s">
        <v>115</v>
      </c>
      <c r="V8" s="115"/>
      <c r="W8" s="116"/>
      <c r="X8" s="114" t="s">
        <v>119</v>
      </c>
      <c r="Y8" s="757"/>
      <c r="Z8" s="757"/>
      <c r="AA8" s="757"/>
      <c r="AB8" s="757"/>
      <c r="AC8" s="757"/>
      <c r="AD8" s="750" t="s">
        <v>4</v>
      </c>
      <c r="AE8" s="753" t="s">
        <v>5</v>
      </c>
      <c r="AF8" s="756" t="s">
        <v>18</v>
      </c>
      <c r="AG8" s="756" t="s">
        <v>23</v>
      </c>
      <c r="AH8" s="757"/>
      <c r="AI8" s="757"/>
      <c r="AJ8" s="7"/>
    </row>
    <row r="9" spans="1:35" ht="34.5" customHeight="1">
      <c r="A9" s="114"/>
      <c r="B9" s="114"/>
      <c r="C9" s="117" t="s">
        <v>117</v>
      </c>
      <c r="D9" s="117" t="s">
        <v>118</v>
      </c>
      <c r="E9" s="114" t="s">
        <v>120</v>
      </c>
      <c r="F9" s="764"/>
      <c r="G9" s="764"/>
      <c r="H9" s="776"/>
      <c r="I9" s="764"/>
      <c r="J9" s="764"/>
      <c r="K9" s="764"/>
      <c r="L9" s="767"/>
      <c r="M9" s="767"/>
      <c r="N9" s="767"/>
      <c r="O9" s="764"/>
      <c r="P9" s="764"/>
      <c r="Q9" s="764"/>
      <c r="R9" s="764"/>
      <c r="S9" s="776"/>
      <c r="T9" s="114"/>
      <c r="U9" s="114"/>
      <c r="V9" s="117" t="s">
        <v>117</v>
      </c>
      <c r="W9" s="117" t="s">
        <v>118</v>
      </c>
      <c r="X9" s="114" t="s">
        <v>120</v>
      </c>
      <c r="Y9" s="757"/>
      <c r="Z9" s="757"/>
      <c r="AA9" s="757"/>
      <c r="AB9" s="757"/>
      <c r="AC9" s="757"/>
      <c r="AD9" s="751"/>
      <c r="AE9" s="754"/>
      <c r="AF9" s="757"/>
      <c r="AG9" s="757"/>
      <c r="AH9" s="757"/>
      <c r="AI9" s="757"/>
    </row>
    <row r="10" spans="1:35" ht="21">
      <c r="A10" s="118"/>
      <c r="B10" s="118"/>
      <c r="C10" s="117"/>
      <c r="D10" s="117"/>
      <c r="E10" s="118"/>
      <c r="F10" s="765"/>
      <c r="G10" s="765"/>
      <c r="H10" s="777"/>
      <c r="I10" s="765"/>
      <c r="J10" s="765"/>
      <c r="K10" s="765"/>
      <c r="L10" s="768"/>
      <c r="M10" s="768"/>
      <c r="N10" s="768"/>
      <c r="O10" s="765"/>
      <c r="P10" s="765"/>
      <c r="Q10" s="765"/>
      <c r="R10" s="765"/>
      <c r="S10" s="777"/>
      <c r="T10" s="118"/>
      <c r="U10" s="118"/>
      <c r="V10" s="117"/>
      <c r="W10" s="117"/>
      <c r="X10" s="118"/>
      <c r="Y10" s="758"/>
      <c r="Z10" s="758"/>
      <c r="AA10" s="758"/>
      <c r="AB10" s="758"/>
      <c r="AC10" s="758"/>
      <c r="AD10" s="752"/>
      <c r="AE10" s="755"/>
      <c r="AF10" s="758"/>
      <c r="AG10" s="758"/>
      <c r="AH10" s="758"/>
      <c r="AI10" s="758"/>
    </row>
    <row r="11" spans="1:35" ht="21" customHeight="1">
      <c r="A11" s="8"/>
      <c r="B11" s="8" t="s">
        <v>148</v>
      </c>
      <c r="C11" s="63"/>
      <c r="D11" s="106"/>
      <c r="E11" s="106"/>
      <c r="F11" s="78">
        <v>1</v>
      </c>
      <c r="G11" s="78" t="s">
        <v>104</v>
      </c>
      <c r="H11" s="78">
        <v>1111</v>
      </c>
      <c r="I11" s="78">
        <v>2222</v>
      </c>
      <c r="J11" s="78">
        <v>3333</v>
      </c>
      <c r="K11" s="132" t="s">
        <v>126</v>
      </c>
      <c r="L11" s="78">
        <v>10</v>
      </c>
      <c r="M11" s="78">
        <v>0</v>
      </c>
      <c r="N11" s="78">
        <v>0</v>
      </c>
      <c r="O11" s="76"/>
      <c r="P11" s="8"/>
      <c r="Q11" s="120">
        <v>4000</v>
      </c>
      <c r="R11" s="8"/>
      <c r="S11" s="8"/>
      <c r="T11" s="106">
        <v>1</v>
      </c>
      <c r="U11" s="8" t="s">
        <v>148</v>
      </c>
      <c r="V11" s="106"/>
      <c r="W11" s="106"/>
      <c r="X11" s="106"/>
      <c r="Y11" s="106">
        <v>1</v>
      </c>
      <c r="Z11" s="106" t="s">
        <v>128</v>
      </c>
      <c r="AA11" s="106" t="s">
        <v>129</v>
      </c>
      <c r="AB11" s="106" t="s">
        <v>108</v>
      </c>
      <c r="AC11" s="106">
        <v>10000</v>
      </c>
      <c r="AD11" s="106"/>
      <c r="AE11" s="106"/>
      <c r="AF11" s="106">
        <v>10000</v>
      </c>
      <c r="AG11" s="106"/>
      <c r="AH11" s="106">
        <v>10</v>
      </c>
      <c r="AI11" s="8" t="s">
        <v>130</v>
      </c>
    </row>
    <row r="12" spans="1:35" ht="22.5" customHeight="1">
      <c r="A12" s="10"/>
      <c r="B12" s="10"/>
      <c r="C12" s="10"/>
      <c r="D12" s="10"/>
      <c r="E12" s="10"/>
      <c r="F12" s="9"/>
      <c r="G12" s="9"/>
      <c r="H12" s="9"/>
      <c r="I12" s="9"/>
      <c r="J12" s="9"/>
      <c r="K12" s="9" t="s">
        <v>125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2.5" customHeight="1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 t="s">
        <v>105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9">
        <v>1</v>
      </c>
      <c r="Z13" s="9" t="s">
        <v>131</v>
      </c>
      <c r="AA13" s="9" t="s">
        <v>129</v>
      </c>
      <c r="AB13" s="9" t="s">
        <v>108</v>
      </c>
      <c r="AC13" s="9">
        <v>2000</v>
      </c>
      <c r="AD13" s="9"/>
      <c r="AE13" s="9"/>
      <c r="AF13" s="9">
        <v>2000</v>
      </c>
      <c r="AG13" s="9"/>
      <c r="AH13" s="9">
        <v>5</v>
      </c>
      <c r="AI13" s="9" t="s">
        <v>147</v>
      </c>
    </row>
    <row r="14" spans="1:35" ht="21" customHeight="1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 t="s">
        <v>127</v>
      </c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1" customHeight="1">
      <c r="A15" s="10"/>
      <c r="B15" s="10"/>
      <c r="C15" s="10"/>
      <c r="D15" s="10"/>
      <c r="E15" s="1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"/>
      <c r="U15" s="10"/>
      <c r="V15" s="10"/>
      <c r="W15" s="10"/>
      <c r="X15" s="10"/>
      <c r="Y15" s="9">
        <v>1</v>
      </c>
      <c r="Z15" s="9" t="s">
        <v>132</v>
      </c>
      <c r="AA15" s="9" t="s">
        <v>107</v>
      </c>
      <c r="AB15" s="9" t="s">
        <v>108</v>
      </c>
      <c r="AC15" s="9">
        <v>4000</v>
      </c>
      <c r="AD15" s="9"/>
      <c r="AE15" s="9"/>
      <c r="AF15" s="9">
        <v>4000</v>
      </c>
      <c r="AG15" s="9"/>
      <c r="AH15" s="9">
        <v>10</v>
      </c>
      <c r="AI15" s="9" t="s">
        <v>133</v>
      </c>
    </row>
    <row r="16" spans="1:35" ht="21" customHeight="1">
      <c r="A16" s="10"/>
      <c r="B16" s="10"/>
      <c r="C16" s="10"/>
      <c r="D16" s="10"/>
      <c r="E16" s="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"/>
      <c r="U16" s="10"/>
      <c r="V16" s="10"/>
      <c r="W16" s="10"/>
      <c r="X16" s="10"/>
      <c r="Y16" s="85"/>
      <c r="Z16" s="9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21" customHeight="1">
      <c r="A17" s="119"/>
      <c r="B17" s="119"/>
      <c r="C17" s="119"/>
      <c r="D17" s="119"/>
      <c r="E17" s="11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5"/>
      <c r="U17" s="119"/>
      <c r="V17" s="119"/>
      <c r="W17" s="119"/>
      <c r="X17" s="119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2.5" customHeight="1">
      <c r="A18" s="8"/>
      <c r="B18" s="8" t="s">
        <v>122</v>
      </c>
      <c r="C18" s="106"/>
      <c r="D18" s="106"/>
      <c r="E18" s="106"/>
      <c r="F18" s="63">
        <v>1</v>
      </c>
      <c r="G18" s="63" t="s">
        <v>104</v>
      </c>
      <c r="H18" s="63">
        <v>5555</v>
      </c>
      <c r="I18" s="63">
        <v>4444</v>
      </c>
      <c r="J18" s="63">
        <v>6666</v>
      </c>
      <c r="K18" s="63" t="s">
        <v>106</v>
      </c>
      <c r="L18" s="63">
        <v>2</v>
      </c>
      <c r="M18" s="63">
        <v>0</v>
      </c>
      <c r="N18" s="63">
        <v>0</v>
      </c>
      <c r="O18" s="63"/>
      <c r="P18" s="107"/>
      <c r="Q18" s="107">
        <v>800</v>
      </c>
      <c r="R18" s="63"/>
      <c r="S18" s="86"/>
      <c r="T18" s="8">
        <v>1</v>
      </c>
      <c r="U18" s="8" t="s">
        <v>122</v>
      </c>
      <c r="V18" s="106"/>
      <c r="W18" s="106"/>
      <c r="X18" s="106"/>
      <c r="Y18" s="63">
        <v>1</v>
      </c>
      <c r="Z18" s="108" t="s">
        <v>135</v>
      </c>
      <c r="AA18" s="63" t="s">
        <v>140</v>
      </c>
      <c r="AB18" s="63" t="s">
        <v>108</v>
      </c>
      <c r="AC18" s="86">
        <f>1200*4</f>
        <v>4800</v>
      </c>
      <c r="AD18" s="86"/>
      <c r="AE18" s="86"/>
      <c r="AF18" s="86">
        <v>4800</v>
      </c>
      <c r="AG18" s="63"/>
      <c r="AH18" s="109">
        <v>10</v>
      </c>
      <c r="AI18" s="63" t="s">
        <v>145</v>
      </c>
    </row>
    <row r="19" spans="1:35" s="7" customFormat="1" ht="22.5" customHeight="1">
      <c r="A19" s="9"/>
      <c r="B19" s="9"/>
      <c r="C19" s="9"/>
      <c r="D19" s="9"/>
      <c r="E19" s="9"/>
      <c r="F19" s="10"/>
      <c r="G19" s="9"/>
      <c r="H19" s="9"/>
      <c r="I19" s="9"/>
      <c r="J19" s="9"/>
      <c r="K19" s="9" t="s">
        <v>105</v>
      </c>
      <c r="L19" s="9"/>
      <c r="M19" s="9"/>
      <c r="N19" s="9"/>
      <c r="O19" s="9"/>
      <c r="P19" s="77"/>
      <c r="Q19" s="77"/>
      <c r="R19" s="9"/>
      <c r="S19" s="9"/>
      <c r="T19" s="9"/>
      <c r="U19" s="9"/>
      <c r="V19" s="9"/>
      <c r="W19" s="9"/>
      <c r="X19" s="9"/>
      <c r="Y19" s="9"/>
      <c r="Z19" s="7" t="s">
        <v>136</v>
      </c>
      <c r="AA19" s="9" t="s">
        <v>141</v>
      </c>
      <c r="AB19" s="9"/>
      <c r="AC19" s="87"/>
      <c r="AD19" s="9"/>
      <c r="AE19" s="9"/>
      <c r="AF19" s="87"/>
      <c r="AG19" s="9"/>
      <c r="AH19" s="9"/>
      <c r="AI19" s="9"/>
    </row>
    <row r="20" spans="1:3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 t="s">
        <v>134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137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 t="s">
        <v>138</v>
      </c>
      <c r="AA21" s="10"/>
      <c r="AB21" s="10"/>
      <c r="AC21" s="9"/>
      <c r="AD21" s="9"/>
      <c r="AE21" s="9"/>
      <c r="AF21" s="9"/>
      <c r="AG21" s="9"/>
      <c r="AH21" s="10"/>
      <c r="AI21" s="10"/>
    </row>
    <row r="22" spans="1:3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 t="s">
        <v>139</v>
      </c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1</v>
      </c>
      <c r="Z23" s="9" t="s">
        <v>142</v>
      </c>
      <c r="AA23" s="9" t="s">
        <v>143</v>
      </c>
      <c r="AB23" s="63" t="s">
        <v>108</v>
      </c>
      <c r="AC23" s="9">
        <v>50</v>
      </c>
      <c r="AD23" s="9"/>
      <c r="AE23" s="9"/>
      <c r="AF23" s="9">
        <v>50</v>
      </c>
      <c r="AG23" s="9"/>
      <c r="AH23" s="10">
        <v>10</v>
      </c>
      <c r="AI23" s="9" t="s">
        <v>144</v>
      </c>
    </row>
    <row r="24" spans="1:35" ht="2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8" spans="15:18" ht="21">
      <c r="O28" s="146"/>
      <c r="P28" s="145"/>
      <c r="Q28" s="145"/>
      <c r="R28" s="146"/>
    </row>
    <row r="29" spans="15:18" ht="21">
      <c r="O29" s="146"/>
      <c r="P29" s="145"/>
      <c r="Q29" s="145"/>
      <c r="R29" s="146"/>
    </row>
    <row r="31" ht="6" customHeight="1"/>
    <row r="32" ht="22.5" customHeight="1"/>
    <row r="33" ht="21" customHeight="1"/>
    <row r="36" ht="21.75">
      <c r="P36" s="12"/>
    </row>
    <row r="37" ht="21.75">
      <c r="P37" s="12"/>
    </row>
    <row r="38" ht="21.75">
      <c r="P38" s="12"/>
    </row>
    <row r="39" ht="21.75">
      <c r="P39" s="12"/>
    </row>
  </sheetData>
  <sheetProtection/>
  <mergeCells count="36">
    <mergeCell ref="Q1:S1"/>
    <mergeCell ref="F2:AI2"/>
    <mergeCell ref="F3:AI3"/>
    <mergeCell ref="F6:S6"/>
    <mergeCell ref="Y6:AI6"/>
    <mergeCell ref="F7:F10"/>
    <mergeCell ref="G7:G10"/>
    <mergeCell ref="H7:H10"/>
    <mergeCell ref="I7:J7"/>
    <mergeCell ref="K7:K10"/>
    <mergeCell ref="AA7:AA10"/>
    <mergeCell ref="AB7:AB10"/>
    <mergeCell ref="P8:P10"/>
    <mergeCell ref="Q8:Q10"/>
    <mergeCell ref="R8:R10"/>
    <mergeCell ref="S8:S10"/>
    <mergeCell ref="AH7:AH10"/>
    <mergeCell ref="AI7:AI10"/>
    <mergeCell ref="I8:I10"/>
    <mergeCell ref="J8:J10"/>
    <mergeCell ref="L8:L10"/>
    <mergeCell ref="M8:M10"/>
    <mergeCell ref="N8:N10"/>
    <mergeCell ref="O8:O10"/>
    <mergeCell ref="L7:N7"/>
    <mergeCell ref="O7:S7"/>
    <mergeCell ref="AD8:AD10"/>
    <mergeCell ref="AE8:AE10"/>
    <mergeCell ref="AF8:AF10"/>
    <mergeCell ref="AG8:AG10"/>
    <mergeCell ref="C7:D7"/>
    <mergeCell ref="V7:W7"/>
    <mergeCell ref="AC7:AC10"/>
    <mergeCell ref="AD7:AG7"/>
    <mergeCell ref="Y7:Y10"/>
    <mergeCell ref="Z7:Z10"/>
  </mergeCells>
  <printOptions/>
  <pageMargins left="0.25" right="0.25" top="0.75" bottom="0.75" header="0.3" footer="0.3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150" zoomScaleNormal="150" zoomScalePageLayoutView="0" workbookViewId="0" topLeftCell="R4">
      <selection activeCell="Y11" sqref="Y11"/>
    </sheetView>
  </sheetViews>
  <sheetFormatPr defaultColWidth="9.140625" defaultRowHeight="12.75"/>
  <cols>
    <col min="1" max="1" width="3.421875" style="14" customWidth="1"/>
    <col min="2" max="2" width="6.8515625" style="14" customWidth="1"/>
    <col min="3" max="3" width="6.140625" style="14" customWidth="1"/>
    <col min="4" max="4" width="4.28125" style="14" customWidth="1"/>
    <col min="5" max="5" width="4.421875" style="14" customWidth="1"/>
    <col min="6" max="6" width="3.421875" style="14" customWidth="1"/>
    <col min="7" max="7" width="7.8515625" style="14" customWidth="1"/>
    <col min="8" max="8" width="6.7109375" style="14" customWidth="1"/>
    <col min="9" max="9" width="8.7109375" style="75" customWidth="1"/>
    <col min="10" max="10" width="11.7109375" style="14" customWidth="1"/>
    <col min="11" max="11" width="4.00390625" style="6" customWidth="1"/>
    <col min="12" max="12" width="13.28125" style="6" customWidth="1"/>
    <col min="13" max="13" width="11.140625" style="6" bestFit="1" customWidth="1"/>
    <col min="14" max="14" width="8.8515625" style="6" customWidth="1"/>
    <col min="15" max="15" width="12.00390625" style="6" customWidth="1"/>
    <col min="16" max="16" width="10.140625" style="6" customWidth="1"/>
    <col min="17" max="17" width="13.00390625" style="6" customWidth="1"/>
    <col min="18" max="18" width="12.8515625" style="6" customWidth="1"/>
    <col min="19" max="19" width="7.421875" style="6" customWidth="1"/>
    <col min="20" max="20" width="10.00390625" style="6" customWidth="1"/>
    <col min="21" max="21" width="14.421875" style="6" customWidth="1"/>
    <col min="22" max="22" width="14.00390625" style="6" customWidth="1"/>
    <col min="23" max="23" width="13.28125" style="6" customWidth="1"/>
    <col min="24" max="24" width="12.00390625" style="6" customWidth="1"/>
    <col min="25" max="25" width="12.28125" style="6" customWidth="1"/>
    <col min="26" max="26" width="11.28125" style="6" customWidth="1"/>
    <col min="27" max="27" width="8.140625" style="138" customWidth="1"/>
    <col min="28" max="28" width="2.28125" style="138" customWidth="1"/>
    <col min="29" max="29" width="13.7109375" style="14" customWidth="1"/>
    <col min="30" max="30" width="6.7109375" style="14" bestFit="1" customWidth="1"/>
    <col min="31" max="31" width="14.00390625" style="14" bestFit="1" customWidth="1"/>
    <col min="32" max="32" width="10.00390625" style="14" bestFit="1" customWidth="1"/>
    <col min="33" max="33" width="2.28125" style="14" customWidth="1"/>
    <col min="34" max="16384" width="9.140625" style="14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69"/>
      <c r="J1" s="1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29</v>
      </c>
      <c r="Z1" s="55"/>
    </row>
    <row r="2" spans="1:26" ht="23.25">
      <c r="A2" s="787" t="s">
        <v>30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</row>
    <row r="3" spans="1:26" ht="23.25">
      <c r="A3" s="787" t="s">
        <v>43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</row>
    <row r="4" spans="1:26" ht="23.25">
      <c r="A4" s="15"/>
      <c r="B4" s="15"/>
      <c r="C4" s="15"/>
      <c r="D4" s="16"/>
      <c r="E4" s="16"/>
      <c r="F4" s="16"/>
      <c r="G4" s="16"/>
      <c r="H4" s="16"/>
      <c r="I4" s="70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 customHeight="1">
      <c r="A5" s="788" t="s">
        <v>31</v>
      </c>
      <c r="B5" s="789"/>
      <c r="C5" s="789"/>
      <c r="D5" s="789"/>
      <c r="E5" s="789"/>
      <c r="F5" s="789"/>
      <c r="G5" s="789"/>
      <c r="H5" s="789"/>
      <c r="I5" s="789"/>
      <c r="J5" s="790"/>
      <c r="K5" s="791" t="s">
        <v>32</v>
      </c>
      <c r="L5" s="792"/>
      <c r="M5" s="792"/>
      <c r="N5" s="792"/>
      <c r="O5" s="792"/>
      <c r="P5" s="792"/>
      <c r="Q5" s="792"/>
      <c r="R5" s="792"/>
      <c r="S5" s="792"/>
      <c r="T5" s="792"/>
      <c r="U5" s="793"/>
      <c r="V5" s="794" t="s">
        <v>52</v>
      </c>
      <c r="W5" s="794" t="s">
        <v>98</v>
      </c>
      <c r="X5" s="794" t="s">
        <v>102</v>
      </c>
      <c r="Y5" s="794" t="s">
        <v>89</v>
      </c>
      <c r="Z5" s="796" t="s">
        <v>54</v>
      </c>
    </row>
    <row r="6" spans="1:26" ht="17.25" customHeight="1">
      <c r="A6" s="799" t="s">
        <v>13</v>
      </c>
      <c r="B6" s="802" t="s">
        <v>6</v>
      </c>
      <c r="C6" s="802" t="s">
        <v>15</v>
      </c>
      <c r="D6" s="805" t="s">
        <v>1</v>
      </c>
      <c r="E6" s="806"/>
      <c r="F6" s="807"/>
      <c r="G6" s="803" t="s">
        <v>35</v>
      </c>
      <c r="H6" s="802" t="s">
        <v>41</v>
      </c>
      <c r="I6" s="811" t="s">
        <v>36</v>
      </c>
      <c r="J6" s="802" t="s">
        <v>37</v>
      </c>
      <c r="K6" s="814" t="s">
        <v>13</v>
      </c>
      <c r="L6" s="816" t="s">
        <v>55</v>
      </c>
      <c r="M6" s="816" t="s">
        <v>42</v>
      </c>
      <c r="N6" s="816" t="s">
        <v>35</v>
      </c>
      <c r="O6" s="816" t="s">
        <v>100</v>
      </c>
      <c r="P6" s="816" t="s">
        <v>101</v>
      </c>
      <c r="Q6" s="816" t="s">
        <v>109</v>
      </c>
      <c r="R6" s="816" t="s">
        <v>40</v>
      </c>
      <c r="S6" s="820" t="s">
        <v>33</v>
      </c>
      <c r="T6" s="821"/>
      <c r="U6" s="816" t="s">
        <v>99</v>
      </c>
      <c r="V6" s="795"/>
      <c r="W6" s="795"/>
      <c r="X6" s="795"/>
      <c r="Y6" s="795"/>
      <c r="Z6" s="797"/>
    </row>
    <row r="7" spans="1:26" ht="17.25" customHeight="1">
      <c r="A7" s="800"/>
      <c r="B7" s="803"/>
      <c r="C7" s="803"/>
      <c r="D7" s="808"/>
      <c r="E7" s="809"/>
      <c r="F7" s="810"/>
      <c r="G7" s="803"/>
      <c r="H7" s="803"/>
      <c r="I7" s="812"/>
      <c r="J7" s="803"/>
      <c r="K7" s="815"/>
      <c r="L7" s="817"/>
      <c r="M7" s="817"/>
      <c r="N7" s="817"/>
      <c r="O7" s="817"/>
      <c r="P7" s="817"/>
      <c r="Q7" s="817"/>
      <c r="R7" s="817"/>
      <c r="S7" s="816" t="s">
        <v>51</v>
      </c>
      <c r="T7" s="822" t="s">
        <v>61</v>
      </c>
      <c r="U7" s="817"/>
      <c r="V7" s="795"/>
      <c r="W7" s="795"/>
      <c r="X7" s="795"/>
      <c r="Y7" s="795"/>
      <c r="Z7" s="797"/>
    </row>
    <row r="8" spans="1:26" ht="17.25" customHeight="1">
      <c r="A8" s="800"/>
      <c r="B8" s="803"/>
      <c r="C8" s="803"/>
      <c r="D8" s="799" t="s">
        <v>2</v>
      </c>
      <c r="E8" s="799" t="s">
        <v>3</v>
      </c>
      <c r="F8" s="799" t="s">
        <v>34</v>
      </c>
      <c r="G8" s="803"/>
      <c r="H8" s="803"/>
      <c r="I8" s="812"/>
      <c r="J8" s="803"/>
      <c r="K8" s="815"/>
      <c r="L8" s="817"/>
      <c r="M8" s="817"/>
      <c r="N8" s="817"/>
      <c r="O8" s="817"/>
      <c r="P8" s="817"/>
      <c r="Q8" s="817"/>
      <c r="R8" s="817"/>
      <c r="S8" s="817"/>
      <c r="T8" s="823"/>
      <c r="U8" s="817"/>
      <c r="V8" s="795"/>
      <c r="W8" s="795"/>
      <c r="X8" s="795"/>
      <c r="Y8" s="795"/>
      <c r="Z8" s="797"/>
    </row>
    <row r="9" spans="1:26" ht="17.25" customHeight="1">
      <c r="A9" s="800"/>
      <c r="B9" s="803"/>
      <c r="C9" s="803"/>
      <c r="D9" s="800"/>
      <c r="E9" s="800"/>
      <c r="F9" s="800"/>
      <c r="G9" s="803"/>
      <c r="H9" s="803"/>
      <c r="I9" s="812"/>
      <c r="J9" s="803"/>
      <c r="K9" s="815"/>
      <c r="L9" s="817"/>
      <c r="M9" s="817"/>
      <c r="N9" s="817"/>
      <c r="O9" s="817"/>
      <c r="P9" s="817"/>
      <c r="Q9" s="817"/>
      <c r="R9" s="817"/>
      <c r="S9" s="817"/>
      <c r="T9" s="823"/>
      <c r="U9" s="817"/>
      <c r="V9" s="795"/>
      <c r="W9" s="795"/>
      <c r="X9" s="795"/>
      <c r="Y9" s="795"/>
      <c r="Z9" s="797"/>
    </row>
    <row r="10" spans="1:26" ht="37.5" customHeight="1">
      <c r="A10" s="801"/>
      <c r="B10" s="804"/>
      <c r="C10" s="804"/>
      <c r="D10" s="801"/>
      <c r="E10" s="801"/>
      <c r="F10" s="801"/>
      <c r="G10" s="804"/>
      <c r="H10" s="804"/>
      <c r="I10" s="813"/>
      <c r="J10" s="803"/>
      <c r="K10" s="815"/>
      <c r="L10" s="818"/>
      <c r="M10" s="818"/>
      <c r="N10" s="817"/>
      <c r="O10" s="817"/>
      <c r="P10" s="817"/>
      <c r="Q10" s="817"/>
      <c r="R10" s="817"/>
      <c r="S10" s="817"/>
      <c r="T10" s="823"/>
      <c r="U10" s="817"/>
      <c r="V10" s="795"/>
      <c r="W10" s="795"/>
      <c r="X10" s="795"/>
      <c r="Y10" s="795"/>
      <c r="Z10" s="798"/>
    </row>
    <row r="11" spans="1:33" ht="24" customHeight="1">
      <c r="A11" s="104">
        <v>1</v>
      </c>
      <c r="B11" s="84" t="s">
        <v>104</v>
      </c>
      <c r="C11" s="83">
        <v>1111</v>
      </c>
      <c r="D11" s="78">
        <v>10</v>
      </c>
      <c r="E11" s="78">
        <v>0</v>
      </c>
      <c r="F11" s="78">
        <v>0</v>
      </c>
      <c r="G11" s="101">
        <v>3</v>
      </c>
      <c r="H11" s="141">
        <v>4000</v>
      </c>
      <c r="I11" s="81">
        <v>2000</v>
      </c>
      <c r="J11" s="59">
        <f>H11*I11</f>
        <v>8000000</v>
      </c>
      <c r="K11" s="9"/>
      <c r="L11" s="63"/>
      <c r="M11" s="63"/>
      <c r="N11" s="88"/>
      <c r="O11" s="87"/>
      <c r="P11" s="87"/>
      <c r="Q11" s="87"/>
      <c r="R11" s="133"/>
      <c r="S11" s="133"/>
      <c r="T11" s="133"/>
      <c r="U11" s="87">
        <f>SUM(U12:U14)</f>
        <v>133980000</v>
      </c>
      <c r="V11" s="87">
        <f>J11+U11</f>
        <v>141980000</v>
      </c>
      <c r="W11" s="87"/>
      <c r="X11" s="37"/>
      <c r="Y11" s="100">
        <f>V11</f>
        <v>141980000</v>
      </c>
      <c r="Z11" s="152">
        <v>0.3</v>
      </c>
      <c r="AA11" s="154"/>
      <c r="AB11" s="155"/>
      <c r="AC11" s="819" t="s">
        <v>149</v>
      </c>
      <c r="AD11" s="819"/>
      <c r="AE11" s="819"/>
      <c r="AF11" s="819"/>
      <c r="AG11" s="150"/>
    </row>
    <row r="12" spans="1:33" ht="22.5" customHeight="1">
      <c r="A12" s="56"/>
      <c r="B12" s="57"/>
      <c r="C12" s="56"/>
      <c r="D12" s="58"/>
      <c r="E12" s="58"/>
      <c r="F12" s="58"/>
      <c r="G12" s="104"/>
      <c r="H12" s="76"/>
      <c r="I12" s="79"/>
      <c r="J12" s="59"/>
      <c r="K12" s="9">
        <v>1</v>
      </c>
      <c r="L12" s="63" t="s">
        <v>129</v>
      </c>
      <c r="M12" s="63" t="s">
        <v>108</v>
      </c>
      <c r="N12" s="88">
        <v>3</v>
      </c>
      <c r="O12" s="87">
        <v>10000</v>
      </c>
      <c r="P12" s="87">
        <v>100</v>
      </c>
      <c r="Q12" s="87">
        <v>7800</v>
      </c>
      <c r="R12" s="133">
        <f>O12*Q12</f>
        <v>78000000</v>
      </c>
      <c r="S12" s="133">
        <v>10</v>
      </c>
      <c r="T12" s="133">
        <v>10</v>
      </c>
      <c r="U12" s="133">
        <f>R12*90/100</f>
        <v>70200000</v>
      </c>
      <c r="V12" s="87">
        <f>J12+U12</f>
        <v>70200000</v>
      </c>
      <c r="W12" s="133"/>
      <c r="X12" s="90"/>
      <c r="Y12" s="90"/>
      <c r="Z12" s="142">
        <v>0.4</v>
      </c>
      <c r="AA12" s="154"/>
      <c r="AB12" s="155"/>
      <c r="AC12" s="157" t="s">
        <v>152</v>
      </c>
      <c r="AD12" s="158" t="s">
        <v>153</v>
      </c>
      <c r="AE12" s="159" t="s">
        <v>154</v>
      </c>
      <c r="AF12" s="159" t="s">
        <v>121</v>
      </c>
      <c r="AG12" s="150"/>
    </row>
    <row r="13" spans="1:33" ht="22.5" customHeight="1">
      <c r="A13" s="56"/>
      <c r="B13" s="57"/>
      <c r="C13" s="56"/>
      <c r="D13" s="58"/>
      <c r="E13" s="58"/>
      <c r="F13" s="58"/>
      <c r="G13" s="102"/>
      <c r="H13" s="7"/>
      <c r="I13" s="79"/>
      <c r="J13" s="59"/>
      <c r="K13" s="9">
        <v>1</v>
      </c>
      <c r="L13" s="63" t="s">
        <v>146</v>
      </c>
      <c r="M13" s="63" t="s">
        <v>108</v>
      </c>
      <c r="N13" s="88">
        <v>3</v>
      </c>
      <c r="O13" s="86">
        <v>2000</v>
      </c>
      <c r="P13" s="87">
        <v>100</v>
      </c>
      <c r="Q13" s="87">
        <v>7800</v>
      </c>
      <c r="R13" s="133">
        <f>O13*Q13</f>
        <v>15600000</v>
      </c>
      <c r="S13" s="86">
        <v>5</v>
      </c>
      <c r="T13" s="86">
        <v>5</v>
      </c>
      <c r="U13" s="86">
        <f>R13*95/100</f>
        <v>14820000</v>
      </c>
      <c r="V13" s="87">
        <f>J13+U13</f>
        <v>14820000</v>
      </c>
      <c r="W13" s="90"/>
      <c r="X13" s="90"/>
      <c r="Y13" s="90"/>
      <c r="Z13" s="142"/>
      <c r="AA13" s="154"/>
      <c r="AB13" s="155"/>
      <c r="AC13" s="147" t="s">
        <v>150</v>
      </c>
      <c r="AD13" s="148">
        <v>0.3</v>
      </c>
      <c r="AE13" s="149">
        <v>50000000</v>
      </c>
      <c r="AF13" s="149">
        <f>AE13*AD13/100</f>
        <v>150000</v>
      </c>
      <c r="AG13" s="150"/>
    </row>
    <row r="14" spans="1:33" ht="22.5" customHeight="1">
      <c r="A14" s="56"/>
      <c r="B14" s="57"/>
      <c r="C14" s="56"/>
      <c r="D14" s="58"/>
      <c r="E14" s="58"/>
      <c r="F14" s="58"/>
      <c r="G14" s="102"/>
      <c r="H14" s="59"/>
      <c r="I14" s="79"/>
      <c r="J14" s="59"/>
      <c r="K14" s="9">
        <v>1</v>
      </c>
      <c r="L14" s="9" t="s">
        <v>107</v>
      </c>
      <c r="M14" s="63" t="s">
        <v>108</v>
      </c>
      <c r="N14" s="88">
        <v>3</v>
      </c>
      <c r="O14" s="87">
        <v>8000</v>
      </c>
      <c r="P14" s="87">
        <v>100</v>
      </c>
      <c r="Q14" s="88">
        <v>6800</v>
      </c>
      <c r="R14" s="133">
        <f>O14*Q14</f>
        <v>54400000</v>
      </c>
      <c r="S14" s="88">
        <v>10</v>
      </c>
      <c r="T14" s="88">
        <v>10</v>
      </c>
      <c r="U14" s="88">
        <f>R14*90/100</f>
        <v>48960000</v>
      </c>
      <c r="V14" s="87">
        <f>J14+U14</f>
        <v>48960000</v>
      </c>
      <c r="W14" s="88"/>
      <c r="X14" s="88"/>
      <c r="Y14" s="90"/>
      <c r="Z14" s="142"/>
      <c r="AA14" s="139"/>
      <c r="AB14" s="156"/>
      <c r="AC14" s="147" t="s">
        <v>151</v>
      </c>
      <c r="AD14" s="148">
        <v>0.4</v>
      </c>
      <c r="AE14" s="149">
        <f>Y11-50000000</f>
        <v>91980000</v>
      </c>
      <c r="AF14" s="149">
        <f>AE14*AD14/100</f>
        <v>367920</v>
      </c>
      <c r="AG14" s="150"/>
    </row>
    <row r="15" spans="1:33" ht="22.5" customHeight="1">
      <c r="A15" s="56"/>
      <c r="B15" s="57"/>
      <c r="C15" s="56"/>
      <c r="D15" s="58"/>
      <c r="E15" s="58"/>
      <c r="F15" s="58"/>
      <c r="G15" s="102"/>
      <c r="H15" s="59"/>
      <c r="I15" s="79"/>
      <c r="J15" s="59"/>
      <c r="K15" s="88"/>
      <c r="L15" s="135"/>
      <c r="M15" s="88"/>
      <c r="N15" s="134"/>
      <c r="O15" s="88"/>
      <c r="P15" s="88"/>
      <c r="Q15" s="88"/>
      <c r="R15" s="88"/>
      <c r="S15" s="88"/>
      <c r="T15" s="88"/>
      <c r="U15" s="88"/>
      <c r="V15" s="87">
        <f>J15+U15</f>
        <v>0</v>
      </c>
      <c r="W15" s="88"/>
      <c r="X15" s="88"/>
      <c r="Y15" s="90"/>
      <c r="Z15" s="142"/>
      <c r="AA15" s="139"/>
      <c r="AB15" s="156"/>
      <c r="AC15" s="147"/>
      <c r="AD15" s="148"/>
      <c r="AE15" s="149">
        <f>SUM(AE13:AE14)</f>
        <v>141980000</v>
      </c>
      <c r="AF15" s="149">
        <f>SUM(AF13:AF14)</f>
        <v>517920</v>
      </c>
      <c r="AG15" s="150"/>
    </row>
    <row r="16" spans="1:28" ht="22.5" customHeight="1">
      <c r="A16" s="94"/>
      <c r="B16" s="95"/>
      <c r="C16" s="94"/>
      <c r="D16" s="96"/>
      <c r="E16" s="96"/>
      <c r="F16" s="96"/>
      <c r="G16" s="96"/>
      <c r="H16" s="136"/>
      <c r="I16" s="97"/>
      <c r="J16" s="136"/>
      <c r="K16" s="88"/>
      <c r="L16" s="88"/>
      <c r="M16" s="88"/>
      <c r="N16" s="9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43"/>
      <c r="AA16" s="139"/>
      <c r="AB16" s="139"/>
    </row>
    <row r="17" spans="1:28" ht="22.5" customHeight="1">
      <c r="A17" s="65"/>
      <c r="B17" s="66"/>
      <c r="C17" s="65"/>
      <c r="D17" s="67"/>
      <c r="E17" s="67"/>
      <c r="F17" s="67"/>
      <c r="G17" s="67"/>
      <c r="H17" s="68"/>
      <c r="I17" s="80"/>
      <c r="J17" s="6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4"/>
      <c r="AA17" s="139"/>
      <c r="AB17" s="139"/>
    </row>
    <row r="18" spans="1:28" ht="22.5" customHeight="1">
      <c r="A18" s="103">
        <v>2</v>
      </c>
      <c r="B18" s="9" t="s">
        <v>104</v>
      </c>
      <c r="C18" s="9">
        <v>5555</v>
      </c>
      <c r="D18" s="9">
        <v>2</v>
      </c>
      <c r="E18" s="9">
        <v>0</v>
      </c>
      <c r="F18" s="9">
        <v>0</v>
      </c>
      <c r="G18" s="101">
        <v>3</v>
      </c>
      <c r="H18" s="64">
        <v>800</v>
      </c>
      <c r="I18" s="81">
        <v>3000</v>
      </c>
      <c r="J18" s="64">
        <f>H18*I18</f>
        <v>2400000</v>
      </c>
      <c r="K18" s="90"/>
      <c r="L18" s="63"/>
      <c r="M18" s="90"/>
      <c r="N18" s="90"/>
      <c r="O18" s="90"/>
      <c r="P18" s="90"/>
      <c r="Q18" s="90"/>
      <c r="R18" s="90"/>
      <c r="S18" s="90"/>
      <c r="T18" s="90"/>
      <c r="U18" s="90">
        <f>SUM(U19:U20)</f>
        <v>41400000</v>
      </c>
      <c r="V18" s="90">
        <f>J18+U18</f>
        <v>43800000</v>
      </c>
      <c r="W18" s="90"/>
      <c r="X18" s="90"/>
      <c r="Y18" s="90">
        <f>V18</f>
        <v>43800000</v>
      </c>
      <c r="Z18" s="152">
        <v>0.3</v>
      </c>
      <c r="AA18" s="153">
        <f>Y18*Z18/100</f>
        <v>131400</v>
      </c>
      <c r="AB18" s="153"/>
    </row>
    <row r="19" spans="1:28" ht="22.5" customHeight="1">
      <c r="A19" s="56"/>
      <c r="B19" s="57"/>
      <c r="C19" s="56"/>
      <c r="D19" s="58"/>
      <c r="E19" s="58"/>
      <c r="F19" s="58"/>
      <c r="G19" s="101"/>
      <c r="H19" s="64"/>
      <c r="I19" s="81"/>
      <c r="J19" s="64"/>
      <c r="K19" s="90">
        <v>2</v>
      </c>
      <c r="L19" s="63" t="s">
        <v>140</v>
      </c>
      <c r="M19" s="63" t="s">
        <v>108</v>
      </c>
      <c r="N19" s="88">
        <v>3</v>
      </c>
      <c r="O19" s="63">
        <f>1200*4</f>
        <v>4800</v>
      </c>
      <c r="P19" s="88">
        <v>100</v>
      </c>
      <c r="Q19" s="88">
        <v>9500</v>
      </c>
      <c r="R19" s="87">
        <f>O19*Q19</f>
        <v>45600000</v>
      </c>
      <c r="S19" s="88">
        <v>10</v>
      </c>
      <c r="T19" s="88">
        <v>10</v>
      </c>
      <c r="U19" s="88">
        <f>R19*90/100</f>
        <v>41040000</v>
      </c>
      <c r="V19" s="87"/>
      <c r="W19" s="88"/>
      <c r="X19" s="88"/>
      <c r="Y19" s="90"/>
      <c r="Z19" s="98"/>
      <c r="AA19" s="139"/>
      <c r="AB19" s="139"/>
    </row>
    <row r="20" spans="1:28" ht="22.5" customHeight="1">
      <c r="A20" s="56"/>
      <c r="B20" s="57"/>
      <c r="C20" s="56"/>
      <c r="D20" s="58"/>
      <c r="E20" s="58"/>
      <c r="F20" s="58"/>
      <c r="G20" s="101"/>
      <c r="H20" s="59"/>
      <c r="I20" s="81"/>
      <c r="J20" s="64"/>
      <c r="K20" s="90">
        <v>2</v>
      </c>
      <c r="L20" s="9" t="s">
        <v>143</v>
      </c>
      <c r="M20" s="63" t="s">
        <v>108</v>
      </c>
      <c r="N20" s="88">
        <v>3</v>
      </c>
      <c r="O20" s="88">
        <v>50</v>
      </c>
      <c r="P20" s="88">
        <v>100</v>
      </c>
      <c r="Q20" s="88">
        <v>8000</v>
      </c>
      <c r="R20" s="87">
        <f>O20*Q20</f>
        <v>400000</v>
      </c>
      <c r="S20" s="88">
        <v>10</v>
      </c>
      <c r="T20" s="88">
        <v>10</v>
      </c>
      <c r="U20" s="88">
        <f>R20*90/100</f>
        <v>360000</v>
      </c>
      <c r="V20" s="87"/>
      <c r="W20" s="88"/>
      <c r="X20" s="88"/>
      <c r="Y20" s="90"/>
      <c r="Z20" s="98"/>
      <c r="AA20" s="139"/>
      <c r="AB20" s="139"/>
    </row>
    <row r="21" spans="1:28" ht="22.5" customHeight="1">
      <c r="A21" s="56"/>
      <c r="B21" s="57"/>
      <c r="C21" s="56"/>
      <c r="D21" s="58"/>
      <c r="E21" s="58"/>
      <c r="F21" s="58"/>
      <c r="G21" s="103"/>
      <c r="H21" s="59"/>
      <c r="I21" s="81"/>
      <c r="J21" s="64"/>
      <c r="K21" s="10"/>
      <c r="L21" s="137"/>
      <c r="M21" s="10"/>
      <c r="N21" s="10"/>
      <c r="O21" s="10"/>
      <c r="P21" s="10"/>
      <c r="Q21" s="10"/>
      <c r="R21" s="10"/>
      <c r="S21" s="10"/>
      <c r="T21" s="10"/>
      <c r="U21" s="10"/>
      <c r="V21" s="87"/>
      <c r="W21" s="10"/>
      <c r="Y21" s="90"/>
      <c r="Z21" s="98"/>
      <c r="AA21" s="139"/>
      <c r="AB21" s="139"/>
    </row>
    <row r="22" spans="1:28" ht="22.5" customHeight="1">
      <c r="A22" s="61"/>
      <c r="B22" s="61"/>
      <c r="C22" s="61"/>
      <c r="D22" s="61"/>
      <c r="E22" s="61"/>
      <c r="F22" s="61"/>
      <c r="G22" s="61"/>
      <c r="H22" s="140"/>
      <c r="I22" s="82"/>
      <c r="J22" s="105"/>
      <c r="K22" s="91"/>
      <c r="L22" s="92"/>
      <c r="M22" s="91"/>
      <c r="N22" s="91"/>
      <c r="O22" s="91"/>
      <c r="P22" s="91"/>
      <c r="Q22" s="91"/>
      <c r="R22" s="92"/>
      <c r="S22" s="91"/>
      <c r="T22" s="91"/>
      <c r="U22" s="91"/>
      <c r="V22" s="91"/>
      <c r="W22" s="92"/>
      <c r="X22" s="91"/>
      <c r="Y22" s="91"/>
      <c r="Z22" s="93"/>
      <c r="AA22" s="139"/>
      <c r="AB22" s="139"/>
    </row>
    <row r="23" spans="1:26" ht="21">
      <c r="A23" s="51"/>
      <c r="B23" s="51"/>
      <c r="C23" s="51"/>
      <c r="D23" s="51"/>
      <c r="E23" s="51"/>
      <c r="F23" s="51"/>
      <c r="G23" s="51"/>
      <c r="H23" s="51"/>
      <c r="I23" s="71"/>
      <c r="J23" s="5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>
      <c r="A24" s="53"/>
      <c r="B24" s="15" t="s">
        <v>14</v>
      </c>
      <c r="C24" s="15" t="s">
        <v>48</v>
      </c>
      <c r="D24" s="62"/>
      <c r="E24" s="7"/>
      <c r="F24" s="6"/>
      <c r="G24" s="15" t="s">
        <v>110</v>
      </c>
      <c r="H24" s="15"/>
      <c r="I24" s="72"/>
      <c r="J24" s="15"/>
      <c r="K24" s="1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1">
      <c r="A25" s="53"/>
      <c r="B25" s="15"/>
      <c r="C25" s="15"/>
      <c r="D25" s="62"/>
      <c r="E25" s="7"/>
      <c r="F25" s="6"/>
      <c r="G25" s="15" t="s">
        <v>111</v>
      </c>
      <c r="H25" s="15"/>
      <c r="I25" s="72"/>
      <c r="J25" s="15"/>
      <c r="K25" s="1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1">
      <c r="A26" s="53"/>
      <c r="B26" s="15"/>
      <c r="C26" s="15"/>
      <c r="D26" s="62"/>
      <c r="E26" s="7"/>
      <c r="F26" s="6"/>
      <c r="G26" s="15" t="s">
        <v>112</v>
      </c>
      <c r="H26" s="15"/>
      <c r="I26" s="72"/>
      <c r="J26" s="15"/>
      <c r="K26" s="15"/>
      <c r="L26" s="55"/>
      <c r="M26" s="55"/>
      <c r="N26" s="15"/>
      <c r="O26" s="55"/>
      <c r="P26" s="55"/>
      <c r="Q26" s="55"/>
      <c r="R26" s="55"/>
      <c r="S26" s="55"/>
      <c r="T26" s="55"/>
      <c r="U26" s="55"/>
      <c r="V26" s="55"/>
      <c r="W26" s="15"/>
      <c r="X26" s="15"/>
      <c r="Y26" s="15"/>
      <c r="Z26" s="15"/>
    </row>
    <row r="27" spans="1:26" ht="21">
      <c r="A27" s="53"/>
      <c r="B27" s="15"/>
      <c r="C27" s="15"/>
      <c r="D27" s="62"/>
      <c r="E27" s="7"/>
      <c r="F27" s="6"/>
      <c r="G27" s="15" t="s">
        <v>113</v>
      </c>
      <c r="H27" s="7"/>
      <c r="I27" s="73"/>
      <c r="J27" s="7"/>
      <c r="K27" s="7"/>
      <c r="L27" s="55"/>
      <c r="M27" s="55"/>
      <c r="N27" s="15"/>
      <c r="O27" s="55"/>
      <c r="P27" s="55"/>
      <c r="Q27" s="55"/>
      <c r="R27" s="55"/>
      <c r="S27" s="55"/>
      <c r="T27" s="55"/>
      <c r="U27" s="55"/>
      <c r="V27" s="55"/>
      <c r="W27" s="15"/>
      <c r="X27" s="15"/>
      <c r="Y27" s="15"/>
      <c r="Z27" s="15"/>
    </row>
    <row r="28" spans="1:11" ht="21">
      <c r="A28" s="60"/>
      <c r="B28" s="7"/>
      <c r="C28" s="7"/>
      <c r="D28" s="7"/>
      <c r="E28" s="7"/>
      <c r="F28" s="6"/>
      <c r="G28" s="7" t="s">
        <v>49</v>
      </c>
      <c r="H28" s="7"/>
      <c r="I28" s="73"/>
      <c r="J28" s="7"/>
      <c r="K28" s="7"/>
    </row>
    <row r="29" spans="1:10" ht="21">
      <c r="A29" s="60"/>
      <c r="B29" s="60"/>
      <c r="C29" s="60"/>
      <c r="D29" s="60"/>
      <c r="E29" s="60"/>
      <c r="F29" s="60"/>
      <c r="G29" s="53"/>
      <c r="H29" s="53"/>
      <c r="I29" s="74"/>
      <c r="J29" s="60"/>
    </row>
  </sheetData>
  <sheetProtection/>
  <mergeCells count="33">
    <mergeCell ref="AC11:AF11"/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</mergeCells>
  <printOptions/>
  <pageMargins left="0.25" right="0.25" top="0.75" bottom="0.75" header="0.3" footer="0.3"/>
  <pageSetup fitToHeight="1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315"/>
  <sheetViews>
    <sheetView zoomScalePageLayoutView="0" workbookViewId="0" topLeftCell="A7">
      <pane ySplit="1" topLeftCell="A308" activePane="bottomLeft" state="frozen"/>
      <selection pane="topLeft" activeCell="A7" sqref="A7"/>
      <selection pane="bottomLeft" activeCell="A298" sqref="A298:IV298"/>
    </sheetView>
  </sheetViews>
  <sheetFormatPr defaultColWidth="9.140625" defaultRowHeight="12.75"/>
  <cols>
    <col min="1" max="1" width="4.140625" style="6" customWidth="1"/>
    <col min="2" max="2" width="20.7109375" style="400" customWidth="1"/>
    <col min="3" max="3" width="4.8515625" style="6" bestFit="1" customWidth="1"/>
    <col min="4" max="4" width="4.57421875" style="6" bestFit="1" customWidth="1"/>
    <col min="5" max="5" width="17.57421875" style="6" customWidth="1"/>
    <col min="6" max="6" width="3.421875" style="14" customWidth="1"/>
    <col min="7" max="7" width="8.28125" style="14" customWidth="1"/>
    <col min="8" max="8" width="6.140625" style="14" customWidth="1"/>
    <col min="9" max="10" width="7.140625" style="14" customWidth="1"/>
    <col min="11" max="11" width="15.57421875" style="14" customWidth="1"/>
    <col min="12" max="12" width="7.8515625" style="320" customWidth="1"/>
    <col min="13" max="14" width="4.7109375" style="14" customWidth="1"/>
    <col min="15" max="15" width="4.8515625" style="310" customWidth="1"/>
    <col min="16" max="16" width="8.140625" style="325" customWidth="1"/>
    <col min="17" max="17" width="8.7109375" style="75" customWidth="1"/>
    <col min="18" max="18" width="11.7109375" style="14" customWidth="1"/>
    <col min="19" max="19" width="3.140625" style="6" customWidth="1"/>
    <col min="20" max="20" width="16.140625" style="6" customWidth="1"/>
    <col min="21" max="21" width="11.140625" style="6" bestFit="1" customWidth="1"/>
    <col min="22" max="22" width="8.00390625" style="6" customWidth="1"/>
    <col min="23" max="23" width="12.00390625" style="309" customWidth="1"/>
    <col min="24" max="24" width="10.140625" style="6" customWidth="1"/>
    <col min="25" max="25" width="13.00390625" style="6" customWidth="1"/>
    <col min="26" max="26" width="12.8515625" style="6" customWidth="1"/>
    <col min="27" max="27" width="7.421875" style="309" customWidth="1"/>
    <col min="28" max="28" width="11.7109375" style="337" customWidth="1"/>
    <col min="29" max="29" width="13.140625" style="332" customWidth="1"/>
    <col min="30" max="30" width="13.00390625" style="6" customWidth="1"/>
    <col min="31" max="31" width="13.28125" style="6" customWidth="1"/>
    <col min="32" max="32" width="13.8515625" style="6" customWidth="1"/>
    <col min="33" max="33" width="11.140625" style="6" bestFit="1" customWidth="1"/>
    <col min="34" max="34" width="6.140625" style="6" customWidth="1"/>
    <col min="35" max="35" width="11.57421875" style="6" customWidth="1"/>
    <col min="36" max="36" width="26.28125" style="14" customWidth="1"/>
    <col min="37" max="16384" width="9.140625" style="14" customWidth="1"/>
  </cols>
  <sheetData>
    <row r="1" spans="1:35" ht="26.25">
      <c r="A1" s="2"/>
      <c r="B1" s="390"/>
      <c r="C1" s="2"/>
      <c r="D1" s="2"/>
      <c r="E1" s="2"/>
      <c r="F1" s="13"/>
      <c r="G1" s="13"/>
      <c r="H1" s="13"/>
      <c r="I1" s="13"/>
      <c r="J1" s="13"/>
      <c r="K1" s="13"/>
      <c r="L1" s="315"/>
      <c r="M1" s="13"/>
      <c r="N1" s="13"/>
      <c r="O1" s="306"/>
      <c r="P1" s="322"/>
      <c r="Q1" s="69"/>
      <c r="R1" s="13"/>
      <c r="S1" s="2"/>
      <c r="T1" s="55"/>
      <c r="U1" s="55"/>
      <c r="V1" s="55"/>
      <c r="W1" s="312"/>
      <c r="X1" s="55"/>
      <c r="Y1" s="55"/>
      <c r="Z1" s="55"/>
      <c r="AA1" s="312"/>
      <c r="AB1" s="335"/>
      <c r="AC1" s="328"/>
      <c r="AD1" s="55"/>
      <c r="AE1" s="55"/>
      <c r="AF1" s="55"/>
      <c r="AG1" s="55" t="s">
        <v>209</v>
      </c>
      <c r="AH1" s="55"/>
      <c r="AI1" s="55"/>
    </row>
    <row r="2" spans="1:35" ht="23.25">
      <c r="A2" s="1"/>
      <c r="B2" s="391"/>
      <c r="C2" s="1"/>
      <c r="D2" s="1"/>
      <c r="E2" s="1"/>
      <c r="F2" s="787" t="s">
        <v>57</v>
      </c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344"/>
    </row>
    <row r="3" spans="1:35" ht="23.25">
      <c r="A3" s="4"/>
      <c r="B3" s="391"/>
      <c r="C3" s="4"/>
      <c r="D3" s="4"/>
      <c r="E3" s="4"/>
      <c r="F3" s="787" t="s">
        <v>58</v>
      </c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344"/>
    </row>
    <row r="4" spans="1:35" ht="23.25">
      <c r="A4" s="4"/>
      <c r="B4" s="391"/>
      <c r="C4" s="4"/>
      <c r="D4" s="4"/>
      <c r="E4" s="4"/>
      <c r="F4" s="15"/>
      <c r="G4" s="15"/>
      <c r="H4" s="15"/>
      <c r="I4" s="15"/>
      <c r="J4" s="15"/>
      <c r="K4" s="15"/>
      <c r="L4" s="316"/>
      <c r="M4" s="16"/>
      <c r="N4" s="16"/>
      <c r="O4" s="307"/>
      <c r="P4" s="323"/>
      <c r="Q4" s="70"/>
      <c r="R4" s="16"/>
      <c r="S4" s="4"/>
      <c r="T4" s="15"/>
      <c r="U4" s="15"/>
      <c r="V4" s="15"/>
      <c r="W4" s="311"/>
      <c r="X4" s="15"/>
      <c r="Y4" s="15"/>
      <c r="Z4" s="15"/>
      <c r="AA4" s="311"/>
      <c r="AB4" s="336"/>
      <c r="AC4" s="329"/>
      <c r="AD4" s="15"/>
      <c r="AE4" s="15"/>
      <c r="AF4" s="15"/>
      <c r="AG4" s="15"/>
      <c r="AH4" s="15"/>
      <c r="AI4" s="15"/>
    </row>
    <row r="5" spans="1:36" ht="17.25" customHeight="1">
      <c r="A5" s="121"/>
      <c r="B5" s="392"/>
      <c r="C5" s="125"/>
      <c r="D5" s="126"/>
      <c r="E5" s="121"/>
      <c r="F5" s="788" t="s">
        <v>31</v>
      </c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90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3"/>
      <c r="AD5" s="794" t="s">
        <v>215</v>
      </c>
      <c r="AE5" s="794" t="s">
        <v>216</v>
      </c>
      <c r="AF5" s="794" t="s">
        <v>217</v>
      </c>
      <c r="AG5" s="794" t="s">
        <v>218</v>
      </c>
      <c r="AH5" s="796" t="s">
        <v>54</v>
      </c>
      <c r="AI5" s="345"/>
      <c r="AJ5" s="824" t="s">
        <v>14</v>
      </c>
    </row>
    <row r="6" spans="1:36" ht="17.25" customHeight="1">
      <c r="A6" s="122"/>
      <c r="B6" s="393"/>
      <c r="C6" s="127"/>
      <c r="D6" s="128"/>
      <c r="E6" s="122"/>
      <c r="F6" s="799" t="s">
        <v>13</v>
      </c>
      <c r="G6" s="802" t="s">
        <v>6</v>
      </c>
      <c r="H6" s="802" t="s">
        <v>15</v>
      </c>
      <c r="I6" s="341"/>
      <c r="J6" s="802" t="s">
        <v>12</v>
      </c>
      <c r="K6" s="802" t="s">
        <v>210</v>
      </c>
      <c r="L6" s="836" t="s">
        <v>211</v>
      </c>
      <c r="M6" s="805" t="s">
        <v>1</v>
      </c>
      <c r="N6" s="806"/>
      <c r="O6" s="807"/>
      <c r="P6" s="839" t="s">
        <v>41</v>
      </c>
      <c r="Q6" s="811" t="s">
        <v>36</v>
      </c>
      <c r="R6" s="802" t="s">
        <v>37</v>
      </c>
      <c r="S6" s="814" t="s">
        <v>13</v>
      </c>
      <c r="T6" s="816" t="s">
        <v>212</v>
      </c>
      <c r="U6" s="816" t="s">
        <v>213</v>
      </c>
      <c r="V6" s="816" t="s">
        <v>211</v>
      </c>
      <c r="W6" s="827" t="s">
        <v>100</v>
      </c>
      <c r="X6" s="816" t="s">
        <v>101</v>
      </c>
      <c r="Y6" s="816" t="s">
        <v>214</v>
      </c>
      <c r="Z6" s="816" t="s">
        <v>40</v>
      </c>
      <c r="AA6" s="820" t="s">
        <v>33</v>
      </c>
      <c r="AB6" s="821"/>
      <c r="AC6" s="843" t="s">
        <v>99</v>
      </c>
      <c r="AD6" s="795"/>
      <c r="AE6" s="795"/>
      <c r="AF6" s="795"/>
      <c r="AG6" s="795"/>
      <c r="AH6" s="797"/>
      <c r="AI6" s="346" t="s">
        <v>154</v>
      </c>
      <c r="AJ6" s="825"/>
    </row>
    <row r="7" spans="1:36" ht="151.5" customHeight="1">
      <c r="A7" s="123"/>
      <c r="B7" s="393"/>
      <c r="C7" s="830" t="s">
        <v>116</v>
      </c>
      <c r="D7" s="831"/>
      <c r="E7" s="123"/>
      <c r="F7" s="800"/>
      <c r="G7" s="803"/>
      <c r="H7" s="803"/>
      <c r="I7" s="468" t="s">
        <v>11</v>
      </c>
      <c r="J7" s="803"/>
      <c r="K7" s="803"/>
      <c r="L7" s="837"/>
      <c r="M7" s="808"/>
      <c r="N7" s="809"/>
      <c r="O7" s="810"/>
      <c r="P7" s="840"/>
      <c r="Q7" s="812"/>
      <c r="R7" s="803"/>
      <c r="S7" s="815"/>
      <c r="T7" s="817"/>
      <c r="U7" s="817"/>
      <c r="V7" s="817"/>
      <c r="W7" s="828"/>
      <c r="X7" s="817"/>
      <c r="Y7" s="817"/>
      <c r="Z7" s="817"/>
      <c r="AA7" s="827" t="s">
        <v>51</v>
      </c>
      <c r="AB7" s="846" t="s">
        <v>208</v>
      </c>
      <c r="AC7" s="844"/>
      <c r="AD7" s="795"/>
      <c r="AE7" s="795"/>
      <c r="AF7" s="795"/>
      <c r="AG7" s="795"/>
      <c r="AH7" s="797"/>
      <c r="AI7" s="469" t="s">
        <v>227</v>
      </c>
      <c r="AJ7" s="825"/>
    </row>
    <row r="8" spans="1:36" ht="17.25" customHeight="1">
      <c r="A8" s="123" t="s">
        <v>123</v>
      </c>
      <c r="B8" s="123" t="s">
        <v>115</v>
      </c>
      <c r="C8" s="129"/>
      <c r="D8" s="130"/>
      <c r="E8" s="123" t="s">
        <v>119</v>
      </c>
      <c r="F8" s="800"/>
      <c r="G8" s="803"/>
      <c r="H8" s="803"/>
      <c r="I8" s="342"/>
      <c r="J8" s="803"/>
      <c r="K8" s="803"/>
      <c r="L8" s="837"/>
      <c r="M8" s="799" t="s">
        <v>2</v>
      </c>
      <c r="N8" s="799" t="s">
        <v>3</v>
      </c>
      <c r="O8" s="832" t="s">
        <v>34</v>
      </c>
      <c r="P8" s="840"/>
      <c r="Q8" s="812"/>
      <c r="R8" s="803"/>
      <c r="S8" s="815"/>
      <c r="T8" s="817"/>
      <c r="U8" s="817"/>
      <c r="V8" s="817"/>
      <c r="W8" s="828"/>
      <c r="X8" s="817"/>
      <c r="Y8" s="817"/>
      <c r="Z8" s="817"/>
      <c r="AA8" s="828"/>
      <c r="AB8" s="847"/>
      <c r="AC8" s="844"/>
      <c r="AD8" s="795"/>
      <c r="AE8" s="795"/>
      <c r="AF8" s="795"/>
      <c r="AG8" s="795"/>
      <c r="AH8" s="797"/>
      <c r="AI8" s="469"/>
      <c r="AJ8" s="825"/>
    </row>
    <row r="9" spans="1:36" ht="17.25" customHeight="1">
      <c r="A9" s="123" t="s">
        <v>124</v>
      </c>
      <c r="B9" s="393"/>
      <c r="C9" s="131" t="s">
        <v>117</v>
      </c>
      <c r="D9" s="131" t="s">
        <v>118</v>
      </c>
      <c r="E9" s="123" t="s">
        <v>120</v>
      </c>
      <c r="F9" s="800"/>
      <c r="G9" s="803"/>
      <c r="H9" s="803"/>
      <c r="I9" s="342"/>
      <c r="J9" s="803"/>
      <c r="K9" s="803"/>
      <c r="L9" s="837"/>
      <c r="M9" s="800"/>
      <c r="N9" s="800"/>
      <c r="O9" s="833"/>
      <c r="P9" s="840"/>
      <c r="Q9" s="812"/>
      <c r="R9" s="803"/>
      <c r="S9" s="815"/>
      <c r="T9" s="817"/>
      <c r="U9" s="817"/>
      <c r="V9" s="817"/>
      <c r="W9" s="828"/>
      <c r="X9" s="817"/>
      <c r="Y9" s="817"/>
      <c r="Z9" s="817"/>
      <c r="AA9" s="828"/>
      <c r="AB9" s="847"/>
      <c r="AC9" s="844"/>
      <c r="AD9" s="795"/>
      <c r="AE9" s="795"/>
      <c r="AF9" s="795"/>
      <c r="AG9" s="795"/>
      <c r="AH9" s="797"/>
      <c r="AI9" s="470" t="s">
        <v>228</v>
      </c>
      <c r="AJ9" s="825"/>
    </row>
    <row r="10" spans="1:36" ht="37.5" customHeight="1">
      <c r="A10" s="160" t="s">
        <v>13</v>
      </c>
      <c r="B10" s="394"/>
      <c r="C10" s="124"/>
      <c r="D10" s="124"/>
      <c r="E10" s="124"/>
      <c r="F10" s="801"/>
      <c r="G10" s="804"/>
      <c r="H10" s="804"/>
      <c r="I10" s="343"/>
      <c r="J10" s="804"/>
      <c r="K10" s="804"/>
      <c r="L10" s="838"/>
      <c r="M10" s="801"/>
      <c r="N10" s="801"/>
      <c r="O10" s="834"/>
      <c r="P10" s="841"/>
      <c r="Q10" s="813"/>
      <c r="R10" s="804"/>
      <c r="S10" s="835"/>
      <c r="T10" s="818"/>
      <c r="U10" s="818"/>
      <c r="V10" s="818"/>
      <c r="W10" s="829"/>
      <c r="X10" s="818"/>
      <c r="Y10" s="818"/>
      <c r="Z10" s="818"/>
      <c r="AA10" s="829"/>
      <c r="AB10" s="848"/>
      <c r="AC10" s="845"/>
      <c r="AD10" s="842"/>
      <c r="AE10" s="842"/>
      <c r="AF10" s="842"/>
      <c r="AG10" s="842"/>
      <c r="AH10" s="798"/>
      <c r="AI10" s="347"/>
      <c r="AJ10" s="826"/>
    </row>
    <row r="11" spans="1:36" ht="24" customHeight="1">
      <c r="A11" s="363">
        <v>1</v>
      </c>
      <c r="B11" s="395" t="s">
        <v>254</v>
      </c>
      <c r="C11" s="83">
        <v>254</v>
      </c>
      <c r="D11" s="78">
        <v>4</v>
      </c>
      <c r="E11" s="78" t="s">
        <v>447</v>
      </c>
      <c r="F11" s="363">
        <v>1</v>
      </c>
      <c r="G11" s="84" t="s">
        <v>104</v>
      </c>
      <c r="H11" s="83">
        <v>378</v>
      </c>
      <c r="I11" s="84">
        <v>256</v>
      </c>
      <c r="J11" s="84">
        <v>196</v>
      </c>
      <c r="K11" s="340" t="s">
        <v>262</v>
      </c>
      <c r="L11" s="319"/>
      <c r="M11" s="364">
        <v>0</v>
      </c>
      <c r="N11" s="364">
        <v>1</v>
      </c>
      <c r="O11" s="365" t="s">
        <v>255</v>
      </c>
      <c r="P11" s="366">
        <v>160.2</v>
      </c>
      <c r="Q11" s="367">
        <v>1300</v>
      </c>
      <c r="R11" s="368">
        <f>P11*Q11</f>
        <v>208259.99999999997</v>
      </c>
      <c r="S11" s="8"/>
      <c r="T11" s="8"/>
      <c r="U11" s="8"/>
      <c r="V11" s="369"/>
      <c r="W11" s="370"/>
      <c r="X11" s="120"/>
      <c r="Y11" s="120"/>
      <c r="Z11" s="371"/>
      <c r="AA11" s="372"/>
      <c r="AB11" s="373"/>
      <c r="AC11" s="374"/>
      <c r="AD11" s="120"/>
      <c r="AE11" s="120"/>
      <c r="AF11" s="375"/>
      <c r="AG11" s="376"/>
      <c r="AH11" s="152"/>
      <c r="AI11" s="152"/>
      <c r="AJ11" s="349"/>
    </row>
    <row r="12" spans="1:36" ht="24" customHeight="1">
      <c r="A12" s="104"/>
      <c r="B12" s="396"/>
      <c r="C12" s="339"/>
      <c r="D12" s="107"/>
      <c r="E12" s="107"/>
      <c r="F12" s="104"/>
      <c r="G12" s="305"/>
      <c r="H12" s="339"/>
      <c r="I12" s="305"/>
      <c r="J12" s="305"/>
      <c r="K12" s="339" t="s">
        <v>219</v>
      </c>
      <c r="L12" s="353">
        <v>2</v>
      </c>
      <c r="M12" s="107">
        <v>0</v>
      </c>
      <c r="N12" s="107">
        <v>1</v>
      </c>
      <c r="O12" s="354" t="s">
        <v>257</v>
      </c>
      <c r="P12" s="355">
        <v>135.2</v>
      </c>
      <c r="Q12" s="81">
        <v>4400</v>
      </c>
      <c r="R12" s="64">
        <f>P12*Q12</f>
        <v>594880</v>
      </c>
      <c r="S12" s="63">
        <v>1</v>
      </c>
      <c r="T12" s="63" t="s">
        <v>158</v>
      </c>
      <c r="U12" s="63" t="s">
        <v>108</v>
      </c>
      <c r="V12" s="90">
        <v>2</v>
      </c>
      <c r="W12" s="314" t="s">
        <v>258</v>
      </c>
      <c r="X12" s="86">
        <v>100</v>
      </c>
      <c r="Y12" s="86">
        <v>6750</v>
      </c>
      <c r="Z12" s="321">
        <f>W12*Y12</f>
        <v>486000</v>
      </c>
      <c r="AA12" s="327" t="s">
        <v>241</v>
      </c>
      <c r="AB12" s="338"/>
      <c r="AC12" s="331"/>
      <c r="AD12" s="434">
        <f>R12+Z12</f>
        <v>1080880</v>
      </c>
      <c r="AE12" s="86">
        <f>AD12*X12/100</f>
        <v>1080880</v>
      </c>
      <c r="AF12" s="333" t="s">
        <v>207</v>
      </c>
      <c r="AG12" s="356">
        <v>0</v>
      </c>
      <c r="AH12" s="151">
        <v>0.01</v>
      </c>
      <c r="AI12" s="151"/>
      <c r="AJ12" s="351" t="s">
        <v>260</v>
      </c>
    </row>
    <row r="13" spans="1:36" ht="22.5" customHeight="1">
      <c r="A13" s="56"/>
      <c r="B13" s="397"/>
      <c r="C13" s="56"/>
      <c r="D13" s="58"/>
      <c r="E13" s="58"/>
      <c r="F13" s="56"/>
      <c r="G13" s="57"/>
      <c r="H13" s="56"/>
      <c r="I13" s="57"/>
      <c r="J13" s="57"/>
      <c r="K13" s="56" t="s">
        <v>220</v>
      </c>
      <c r="L13" s="317"/>
      <c r="M13" s="58"/>
      <c r="N13" s="58"/>
      <c r="O13" s="308"/>
      <c r="P13" s="324"/>
      <c r="Q13" s="79"/>
      <c r="R13" s="59"/>
      <c r="S13" s="9"/>
      <c r="T13" s="63"/>
      <c r="U13" s="63"/>
      <c r="V13" s="88"/>
      <c r="W13" s="313"/>
      <c r="X13" s="87"/>
      <c r="Y13" s="87"/>
      <c r="Z13" s="133"/>
      <c r="AA13" s="326"/>
      <c r="AB13" s="334"/>
      <c r="AC13" s="330"/>
      <c r="AD13" s="87"/>
      <c r="AE13" s="133"/>
      <c r="AF13" s="90"/>
      <c r="AG13" s="90"/>
      <c r="AH13" s="142"/>
      <c r="AI13" s="142"/>
      <c r="AJ13" s="350"/>
    </row>
    <row r="14" spans="1:36" ht="22.5" customHeight="1">
      <c r="A14" s="56"/>
      <c r="B14" s="397"/>
      <c r="C14" s="56"/>
      <c r="D14" s="58"/>
      <c r="E14" s="58"/>
      <c r="F14" s="56">
        <v>2</v>
      </c>
      <c r="G14" s="57"/>
      <c r="H14" s="56"/>
      <c r="I14" s="57"/>
      <c r="J14" s="57"/>
      <c r="K14" s="56"/>
      <c r="L14" s="318">
        <v>2</v>
      </c>
      <c r="M14" s="357">
        <v>0</v>
      </c>
      <c r="N14" s="357">
        <v>0</v>
      </c>
      <c r="O14" s="358" t="s">
        <v>256</v>
      </c>
      <c r="P14" s="377">
        <v>12.5</v>
      </c>
      <c r="Q14" s="79">
        <v>4400</v>
      </c>
      <c r="R14" s="64">
        <f>P14*Q14</f>
        <v>55000</v>
      </c>
      <c r="S14" s="9">
        <v>1</v>
      </c>
      <c r="T14" s="63" t="s">
        <v>158</v>
      </c>
      <c r="U14" s="63" t="s">
        <v>108</v>
      </c>
      <c r="V14" s="88">
        <v>2</v>
      </c>
      <c r="W14" s="314" t="s">
        <v>244</v>
      </c>
      <c r="X14" s="87">
        <v>50</v>
      </c>
      <c r="Y14" s="87">
        <v>6750</v>
      </c>
      <c r="Z14" s="321">
        <f>W14*Y14</f>
        <v>330750</v>
      </c>
      <c r="AA14" s="314" t="s">
        <v>241</v>
      </c>
      <c r="AB14" s="333"/>
      <c r="AC14" s="331"/>
      <c r="AD14" s="87">
        <f>R14+AC14</f>
        <v>55000</v>
      </c>
      <c r="AE14" s="90">
        <f>AD14*X14/100</f>
        <v>27500</v>
      </c>
      <c r="AF14" s="333" t="s">
        <v>207</v>
      </c>
      <c r="AG14" s="356">
        <v>0</v>
      </c>
      <c r="AH14" s="151">
        <v>0.01</v>
      </c>
      <c r="AI14" s="151"/>
      <c r="AJ14" s="351" t="s">
        <v>259</v>
      </c>
    </row>
    <row r="15" spans="1:36" ht="22.5" customHeight="1">
      <c r="A15" s="56"/>
      <c r="B15" s="397"/>
      <c r="C15" s="56"/>
      <c r="D15" s="58"/>
      <c r="E15" s="58"/>
      <c r="F15" s="56"/>
      <c r="G15" s="57"/>
      <c r="H15" s="56"/>
      <c r="I15" s="57"/>
      <c r="J15" s="57"/>
      <c r="K15" s="56"/>
      <c r="L15" s="318"/>
      <c r="M15" s="357"/>
      <c r="N15" s="357"/>
      <c r="O15" s="358"/>
      <c r="P15" s="377"/>
      <c r="Q15" s="79"/>
      <c r="R15" s="59"/>
      <c r="S15" s="9"/>
      <c r="T15" s="63"/>
      <c r="U15" s="63"/>
      <c r="V15" s="88"/>
      <c r="W15" s="314"/>
      <c r="X15" s="87"/>
      <c r="Y15" s="87"/>
      <c r="Z15" s="133"/>
      <c r="AA15" s="314"/>
      <c r="AB15" s="333"/>
      <c r="AC15" s="331"/>
      <c r="AD15" s="87"/>
      <c r="AE15" s="90"/>
      <c r="AF15" s="90"/>
      <c r="AG15" s="90"/>
      <c r="AH15" s="142"/>
      <c r="AI15" s="142"/>
      <c r="AJ15" s="350" t="s">
        <v>469</v>
      </c>
    </row>
    <row r="16" spans="1:36" ht="22.5" customHeight="1">
      <c r="A16" s="56"/>
      <c r="B16" s="397"/>
      <c r="C16" s="56"/>
      <c r="D16" s="58"/>
      <c r="E16" s="58"/>
      <c r="F16" s="56"/>
      <c r="G16" s="57"/>
      <c r="H16" s="56"/>
      <c r="I16" s="57"/>
      <c r="J16" s="57"/>
      <c r="K16" s="56"/>
      <c r="L16" s="318">
        <v>3</v>
      </c>
      <c r="M16" s="357">
        <v>0</v>
      </c>
      <c r="N16" s="357">
        <v>0</v>
      </c>
      <c r="O16" s="358" t="s">
        <v>256</v>
      </c>
      <c r="P16" s="377">
        <v>12.5</v>
      </c>
      <c r="Q16" s="79">
        <v>4400</v>
      </c>
      <c r="R16" s="64">
        <f>P16*Q16</f>
        <v>55000</v>
      </c>
      <c r="S16" s="9">
        <v>1</v>
      </c>
      <c r="T16" s="63" t="s">
        <v>158</v>
      </c>
      <c r="U16" s="63" t="s">
        <v>108</v>
      </c>
      <c r="V16" s="88">
        <v>2</v>
      </c>
      <c r="W16" s="314" t="s">
        <v>244</v>
      </c>
      <c r="X16" s="87">
        <v>50</v>
      </c>
      <c r="Y16" s="87">
        <v>6750</v>
      </c>
      <c r="Z16" s="405">
        <f>W16*Y16</f>
        <v>330750</v>
      </c>
      <c r="AA16" s="314" t="s">
        <v>241</v>
      </c>
      <c r="AB16" s="333">
        <f>Z16*32/100</f>
        <v>105840</v>
      </c>
      <c r="AC16" s="331">
        <f>Z16-AB16</f>
        <v>224910</v>
      </c>
      <c r="AD16" s="87">
        <f>R16+AC16</f>
        <v>279910</v>
      </c>
      <c r="AE16" s="90">
        <f>AD16*X16/100</f>
        <v>139955</v>
      </c>
      <c r="AF16" s="90"/>
      <c r="AG16" s="90">
        <f>AD16</f>
        <v>279910</v>
      </c>
      <c r="AH16" s="142">
        <v>0.3</v>
      </c>
      <c r="AI16" s="142">
        <f>AG16*AH16/100</f>
        <v>839.73</v>
      </c>
      <c r="AJ16" s="350" t="s">
        <v>261</v>
      </c>
    </row>
    <row r="17" spans="1:36" ht="22.5" customHeight="1">
      <c r="A17" s="94"/>
      <c r="B17" s="401"/>
      <c r="C17" s="94"/>
      <c r="D17" s="96"/>
      <c r="E17" s="96"/>
      <c r="F17" s="94"/>
      <c r="G17" s="95"/>
      <c r="H17" s="94"/>
      <c r="I17" s="95"/>
      <c r="J17" s="95"/>
      <c r="K17" s="94"/>
      <c r="L17" s="583"/>
      <c r="M17" s="584"/>
      <c r="N17" s="584"/>
      <c r="O17" s="585"/>
      <c r="P17" s="377"/>
      <c r="Q17" s="97"/>
      <c r="R17" s="432"/>
      <c r="S17" s="85"/>
      <c r="T17" s="402"/>
      <c r="U17" s="402"/>
      <c r="V17" s="586"/>
      <c r="W17" s="433"/>
      <c r="X17" s="134"/>
      <c r="Y17" s="134"/>
      <c r="Z17" s="707"/>
      <c r="AA17" s="433"/>
      <c r="AB17" s="450"/>
      <c r="AC17" s="451"/>
      <c r="AD17" s="134"/>
      <c r="AE17" s="403"/>
      <c r="AF17" s="403"/>
      <c r="AG17" s="403"/>
      <c r="AH17" s="404"/>
      <c r="AI17" s="404"/>
      <c r="AJ17" s="708"/>
    </row>
    <row r="18" spans="1:36" ht="22.5" customHeight="1">
      <c r="A18" s="65"/>
      <c r="B18" s="398"/>
      <c r="C18" s="65"/>
      <c r="D18" s="67"/>
      <c r="E18" s="67"/>
      <c r="F18" s="65"/>
      <c r="G18" s="66"/>
      <c r="H18" s="65"/>
      <c r="I18" s="66"/>
      <c r="J18" s="66"/>
      <c r="K18" s="65"/>
      <c r="L18" s="378"/>
      <c r="M18" s="379"/>
      <c r="N18" s="379"/>
      <c r="O18" s="380"/>
      <c r="P18" s="381"/>
      <c r="Q18" s="80"/>
      <c r="R18" s="382"/>
      <c r="S18" s="110"/>
      <c r="T18" s="348"/>
      <c r="U18" s="348"/>
      <c r="V18" s="89"/>
      <c r="W18" s="383"/>
      <c r="X18" s="384"/>
      <c r="Y18" s="384"/>
      <c r="Z18" s="91"/>
      <c r="AA18" s="383"/>
      <c r="AB18" s="385"/>
      <c r="AC18" s="386"/>
      <c r="AD18" s="384"/>
      <c r="AE18" s="387"/>
      <c r="AF18" s="387"/>
      <c r="AG18" s="387"/>
      <c r="AH18" s="388"/>
      <c r="AI18" s="388"/>
      <c r="AJ18" s="389" t="s">
        <v>470</v>
      </c>
    </row>
    <row r="19" spans="1:36" ht="22.5" customHeight="1">
      <c r="A19" s="406">
        <v>2</v>
      </c>
      <c r="B19" s="407" t="s">
        <v>254</v>
      </c>
      <c r="C19" s="406">
        <v>254</v>
      </c>
      <c r="D19" s="408">
        <v>4</v>
      </c>
      <c r="E19" s="408" t="s">
        <v>447</v>
      </c>
      <c r="F19" s="406">
        <v>1</v>
      </c>
      <c r="G19" s="340" t="s">
        <v>104</v>
      </c>
      <c r="H19" s="406">
        <v>14256</v>
      </c>
      <c r="I19" s="340">
        <v>257</v>
      </c>
      <c r="J19" s="340">
        <v>542</v>
      </c>
      <c r="K19" s="340" t="s">
        <v>263</v>
      </c>
      <c r="L19" s="409"/>
      <c r="M19" s="410">
        <v>0</v>
      </c>
      <c r="N19" s="410">
        <v>1</v>
      </c>
      <c r="O19" s="411" t="s">
        <v>264</v>
      </c>
      <c r="P19" s="366">
        <v>133</v>
      </c>
      <c r="Q19" s="367">
        <v>4400</v>
      </c>
      <c r="R19" s="368">
        <f>P19*Q19</f>
        <v>585200</v>
      </c>
      <c r="S19" s="8"/>
      <c r="T19" s="8"/>
      <c r="U19" s="8"/>
      <c r="V19" s="369"/>
      <c r="W19" s="370"/>
      <c r="X19" s="120"/>
      <c r="Y19" s="120"/>
      <c r="Z19" s="371"/>
      <c r="AA19" s="370"/>
      <c r="AB19" s="375"/>
      <c r="AC19" s="374"/>
      <c r="AD19" s="120"/>
      <c r="AE19" s="369"/>
      <c r="AF19" s="369"/>
      <c r="AG19" s="369"/>
      <c r="AH19" s="412"/>
      <c r="AI19" s="412"/>
      <c r="AJ19" s="349"/>
    </row>
    <row r="20" spans="1:36" ht="22.5" customHeight="1">
      <c r="A20" s="359"/>
      <c r="B20" s="399"/>
      <c r="C20" s="359"/>
      <c r="D20" s="360"/>
      <c r="E20" s="360"/>
      <c r="F20" s="359"/>
      <c r="G20" s="352"/>
      <c r="H20" s="359"/>
      <c r="I20" s="352"/>
      <c r="J20" s="352"/>
      <c r="K20" s="339" t="s">
        <v>219</v>
      </c>
      <c r="L20" s="317"/>
      <c r="M20" s="361"/>
      <c r="N20" s="361"/>
      <c r="O20" s="362"/>
      <c r="P20" s="377"/>
      <c r="Q20" s="81"/>
      <c r="R20" s="64"/>
      <c r="S20" s="63"/>
      <c r="T20" s="63"/>
      <c r="U20" s="63"/>
      <c r="V20" s="90"/>
      <c r="W20" s="314"/>
      <c r="X20" s="86"/>
      <c r="Y20" s="86"/>
      <c r="Z20" s="321"/>
      <c r="AA20" s="314"/>
      <c r="AB20" s="133"/>
      <c r="AC20" s="331"/>
      <c r="AD20" s="87"/>
      <c r="AE20" s="86"/>
      <c r="AF20" s="333"/>
      <c r="AG20" s="356"/>
      <c r="AH20" s="151"/>
      <c r="AI20" s="151"/>
      <c r="AJ20" s="351"/>
    </row>
    <row r="21" spans="1:36" ht="22.5" customHeight="1">
      <c r="A21" s="359"/>
      <c r="B21" s="399"/>
      <c r="C21" s="359"/>
      <c r="D21" s="360"/>
      <c r="E21" s="360"/>
      <c r="F21" s="359"/>
      <c r="G21" s="352"/>
      <c r="H21" s="359"/>
      <c r="I21" s="352"/>
      <c r="J21" s="352"/>
      <c r="K21" s="56" t="s">
        <v>220</v>
      </c>
      <c r="L21" s="317">
        <v>3</v>
      </c>
      <c r="M21" s="361">
        <v>0</v>
      </c>
      <c r="N21" s="361">
        <v>1</v>
      </c>
      <c r="O21" s="362" t="s">
        <v>264</v>
      </c>
      <c r="P21" s="377">
        <v>133</v>
      </c>
      <c r="Q21" s="81">
        <v>4400</v>
      </c>
      <c r="R21" s="64">
        <f>P21*Q21</f>
        <v>585200</v>
      </c>
      <c r="S21" s="63">
        <v>1</v>
      </c>
      <c r="T21" s="63" t="s">
        <v>225</v>
      </c>
      <c r="U21" s="63" t="s">
        <v>108</v>
      </c>
      <c r="V21" s="90">
        <v>3</v>
      </c>
      <c r="W21" s="314" t="s">
        <v>265</v>
      </c>
      <c r="X21" s="86">
        <v>100</v>
      </c>
      <c r="Y21" s="86">
        <v>7150</v>
      </c>
      <c r="Z21" s="321">
        <f>W21*Y21</f>
        <v>400400</v>
      </c>
      <c r="AA21" s="314" t="s">
        <v>241</v>
      </c>
      <c r="AB21" s="333">
        <f>Z21*32/100</f>
        <v>128128</v>
      </c>
      <c r="AC21" s="331">
        <f>Z21-AB21</f>
        <v>272272</v>
      </c>
      <c r="AD21" s="87">
        <f>R21+AC21</f>
        <v>857472</v>
      </c>
      <c r="AE21" s="90">
        <f>AD21*X21/100</f>
        <v>857472</v>
      </c>
      <c r="AF21" s="90"/>
      <c r="AG21" s="90">
        <f>AD21</f>
        <v>857472</v>
      </c>
      <c r="AH21" s="142">
        <v>0.3</v>
      </c>
      <c r="AI21" s="142">
        <f>AG21*AH21/100</f>
        <v>2572.4159999999997</v>
      </c>
      <c r="AJ21" s="351" t="s">
        <v>266</v>
      </c>
    </row>
    <row r="22" spans="1:36" ht="22.5" customHeight="1">
      <c r="A22" s="359"/>
      <c r="B22" s="399"/>
      <c r="C22" s="359"/>
      <c r="D22" s="360"/>
      <c r="E22" s="360"/>
      <c r="F22" s="359"/>
      <c r="G22" s="352"/>
      <c r="H22" s="359"/>
      <c r="I22" s="352"/>
      <c r="J22" s="352"/>
      <c r="K22" s="352"/>
      <c r="L22" s="317"/>
      <c r="M22" s="361"/>
      <c r="N22" s="361"/>
      <c r="O22" s="362"/>
      <c r="P22" s="377"/>
      <c r="Q22" s="81"/>
      <c r="R22" s="64"/>
      <c r="S22" s="63"/>
      <c r="T22" s="63"/>
      <c r="U22" s="63"/>
      <c r="V22" s="90"/>
      <c r="W22" s="314"/>
      <c r="X22" s="86"/>
      <c r="Y22" s="86"/>
      <c r="Z22" s="321"/>
      <c r="AA22" s="314"/>
      <c r="AB22" s="333"/>
      <c r="AC22" s="331"/>
      <c r="AD22" s="87"/>
      <c r="AE22" s="90"/>
      <c r="AF22" s="90"/>
      <c r="AG22" s="90"/>
      <c r="AH22" s="142"/>
      <c r="AI22" s="142"/>
      <c r="AJ22" s="351"/>
    </row>
    <row r="23" spans="1:36" ht="22.5" customHeight="1">
      <c r="A23" s="413"/>
      <c r="B23" s="414"/>
      <c r="C23" s="413"/>
      <c r="D23" s="415"/>
      <c r="E23" s="415"/>
      <c r="F23" s="413"/>
      <c r="G23" s="416"/>
      <c r="H23" s="413"/>
      <c r="I23" s="416"/>
      <c r="J23" s="416"/>
      <c r="K23" s="416"/>
      <c r="L23" s="417"/>
      <c r="M23" s="418"/>
      <c r="N23" s="418"/>
      <c r="O23" s="419"/>
      <c r="P23" s="381"/>
      <c r="Q23" s="420"/>
      <c r="R23" s="382"/>
      <c r="S23" s="348"/>
      <c r="T23" s="348"/>
      <c r="U23" s="348"/>
      <c r="V23" s="387"/>
      <c r="W23" s="383"/>
      <c r="X23" s="421"/>
      <c r="Y23" s="421"/>
      <c r="Z23" s="422"/>
      <c r="AA23" s="383"/>
      <c r="AB23" s="385"/>
      <c r="AC23" s="386"/>
      <c r="AD23" s="421"/>
      <c r="AE23" s="387"/>
      <c r="AF23" s="387"/>
      <c r="AG23" s="387"/>
      <c r="AH23" s="388"/>
      <c r="AI23" s="388"/>
      <c r="AJ23" s="423"/>
    </row>
    <row r="24" spans="1:36" ht="22.5" customHeight="1">
      <c r="A24" s="406">
        <v>3</v>
      </c>
      <c r="B24" s="407" t="s">
        <v>267</v>
      </c>
      <c r="C24" s="406">
        <v>208</v>
      </c>
      <c r="D24" s="408">
        <v>4</v>
      </c>
      <c r="E24" s="408" t="s">
        <v>448</v>
      </c>
      <c r="F24" s="406">
        <v>1</v>
      </c>
      <c r="G24" s="340" t="s">
        <v>271</v>
      </c>
      <c r="H24" s="406"/>
      <c r="I24" s="340"/>
      <c r="J24" s="340"/>
      <c r="K24" s="340" t="s">
        <v>268</v>
      </c>
      <c r="L24" s="702"/>
      <c r="M24" s="703">
        <v>0</v>
      </c>
      <c r="N24" s="703">
        <v>1</v>
      </c>
      <c r="O24" s="704" t="s">
        <v>250</v>
      </c>
      <c r="P24" s="705">
        <v>124</v>
      </c>
      <c r="Q24" s="367">
        <v>4400</v>
      </c>
      <c r="R24" s="367">
        <f>P24*Q24</f>
        <v>545600</v>
      </c>
      <c r="S24" s="8"/>
      <c r="T24" s="8"/>
      <c r="U24" s="8"/>
      <c r="V24" s="369"/>
      <c r="W24" s="370"/>
      <c r="X24" s="120"/>
      <c r="Y24" s="369"/>
      <c r="Z24" s="371"/>
      <c r="AA24" s="441"/>
      <c r="AB24" s="442"/>
      <c r="AC24" s="443"/>
      <c r="AD24" s="120"/>
      <c r="AE24" s="369"/>
      <c r="AF24" s="369"/>
      <c r="AG24" s="369"/>
      <c r="AH24" s="412"/>
      <c r="AI24" s="412"/>
      <c r="AJ24" s="349"/>
    </row>
    <row r="25" spans="1:36" ht="22.5" customHeight="1">
      <c r="A25" s="424"/>
      <c r="B25" s="425"/>
      <c r="C25" s="424"/>
      <c r="D25" s="426"/>
      <c r="E25" s="426"/>
      <c r="F25" s="424"/>
      <c r="G25" s="427"/>
      <c r="H25" s="424"/>
      <c r="I25" s="427"/>
      <c r="J25" s="427"/>
      <c r="K25" s="339" t="s">
        <v>219</v>
      </c>
      <c r="L25" s="706">
        <v>2</v>
      </c>
      <c r="M25" s="690">
        <v>0</v>
      </c>
      <c r="N25" s="690">
        <v>1</v>
      </c>
      <c r="O25" s="488" t="s">
        <v>238</v>
      </c>
      <c r="P25" s="489">
        <v>100</v>
      </c>
      <c r="Q25" s="431">
        <v>4400</v>
      </c>
      <c r="R25" s="431">
        <f>P25*Q25</f>
        <v>440000</v>
      </c>
      <c r="S25" s="402">
        <v>1</v>
      </c>
      <c r="T25" s="402" t="s">
        <v>158</v>
      </c>
      <c r="U25" s="402" t="s">
        <v>108</v>
      </c>
      <c r="V25" s="403">
        <v>2</v>
      </c>
      <c r="W25" s="433" t="s">
        <v>230</v>
      </c>
      <c r="X25" s="434">
        <v>100</v>
      </c>
      <c r="Y25" s="403">
        <v>6750</v>
      </c>
      <c r="Z25" s="435">
        <f>W25*Y25</f>
        <v>607500</v>
      </c>
      <c r="AA25" s="436" t="s">
        <v>232</v>
      </c>
      <c r="AB25" s="437"/>
      <c r="AC25" s="438"/>
      <c r="AD25" s="434">
        <f>R25+Z25</f>
        <v>1047500</v>
      </c>
      <c r="AE25" s="403"/>
      <c r="AF25" s="333" t="s">
        <v>207</v>
      </c>
      <c r="AG25" s="356">
        <v>0</v>
      </c>
      <c r="AH25" s="151">
        <v>0.01</v>
      </c>
      <c r="AI25" s="404"/>
      <c r="AJ25" s="439"/>
    </row>
    <row r="26" spans="1:36" ht="22.5" customHeight="1">
      <c r="A26" s="424"/>
      <c r="B26" s="425"/>
      <c r="C26" s="424"/>
      <c r="D26" s="426"/>
      <c r="E26" s="426"/>
      <c r="F26" s="424"/>
      <c r="G26" s="427"/>
      <c r="H26" s="424"/>
      <c r="I26" s="427"/>
      <c r="J26" s="427"/>
      <c r="K26" s="56" t="s">
        <v>220</v>
      </c>
      <c r="L26" s="428"/>
      <c r="M26" s="426"/>
      <c r="N26" s="426"/>
      <c r="O26" s="429"/>
      <c r="P26" s="430"/>
      <c r="Q26" s="79"/>
      <c r="R26" s="432"/>
      <c r="S26" s="402"/>
      <c r="T26" s="402"/>
      <c r="U26" s="402"/>
      <c r="V26" s="403"/>
      <c r="W26" s="433"/>
      <c r="X26" s="434"/>
      <c r="Y26" s="403"/>
      <c r="Z26" s="435"/>
      <c r="AA26" s="436"/>
      <c r="AB26" s="437"/>
      <c r="AC26" s="438"/>
      <c r="AD26" s="434"/>
      <c r="AE26" s="403"/>
      <c r="AF26" s="403"/>
      <c r="AG26" s="403"/>
      <c r="AH26" s="404"/>
      <c r="AI26" s="404"/>
      <c r="AJ26" s="439"/>
    </row>
    <row r="27" spans="1:36" ht="22.5" customHeight="1">
      <c r="A27" s="424"/>
      <c r="B27" s="425"/>
      <c r="C27" s="424"/>
      <c r="D27" s="426"/>
      <c r="E27" s="426"/>
      <c r="F27" s="424"/>
      <c r="G27" s="427"/>
      <c r="H27" s="424"/>
      <c r="I27" s="427"/>
      <c r="J27" s="427"/>
      <c r="K27" s="339"/>
      <c r="L27" s="428">
        <v>3</v>
      </c>
      <c r="M27" s="426">
        <v>0</v>
      </c>
      <c r="N27" s="426">
        <v>0</v>
      </c>
      <c r="O27" s="429" t="s">
        <v>250</v>
      </c>
      <c r="P27" s="430">
        <v>24</v>
      </c>
      <c r="Q27" s="431">
        <v>4400</v>
      </c>
      <c r="R27" s="432">
        <f>P27*Q27</f>
        <v>105600</v>
      </c>
      <c r="S27" s="402">
        <v>1</v>
      </c>
      <c r="T27" s="402" t="s">
        <v>158</v>
      </c>
      <c r="U27" s="402" t="s">
        <v>108</v>
      </c>
      <c r="V27" s="403">
        <v>3</v>
      </c>
      <c r="W27" s="433" t="s">
        <v>248</v>
      </c>
      <c r="X27" s="434">
        <v>50</v>
      </c>
      <c r="Y27" s="403">
        <v>6750</v>
      </c>
      <c r="Z27" s="435">
        <f>W27*Y27</f>
        <v>648000</v>
      </c>
      <c r="AA27" s="436" t="s">
        <v>253</v>
      </c>
      <c r="AB27" s="440">
        <f>Z27*6/100</f>
        <v>38880</v>
      </c>
      <c r="AC27" s="331">
        <f>Z27-AB27</f>
        <v>609120</v>
      </c>
      <c r="AD27" s="87">
        <f>R27+AC27</f>
        <v>714720</v>
      </c>
      <c r="AE27" s="87">
        <f>S27+AD27</f>
        <v>714721</v>
      </c>
      <c r="AF27" s="403"/>
      <c r="AG27" s="90">
        <f>AD27</f>
        <v>714720</v>
      </c>
      <c r="AH27" s="404">
        <v>0.3</v>
      </c>
      <c r="AI27" s="142">
        <f>AG27*AH27/100</f>
        <v>2144.16</v>
      </c>
      <c r="AJ27" s="439" t="s">
        <v>269</v>
      </c>
    </row>
    <row r="28" spans="1:36" ht="22.5" customHeight="1">
      <c r="A28" s="424"/>
      <c r="B28" s="425"/>
      <c r="C28" s="424"/>
      <c r="D28" s="426"/>
      <c r="E28" s="426"/>
      <c r="F28" s="424"/>
      <c r="G28" s="427"/>
      <c r="H28" s="424"/>
      <c r="I28" s="427"/>
      <c r="J28" s="427"/>
      <c r="K28" s="689"/>
      <c r="L28" s="428"/>
      <c r="M28" s="426"/>
      <c r="N28" s="426"/>
      <c r="O28" s="429"/>
      <c r="P28" s="430"/>
      <c r="Q28" s="431"/>
      <c r="R28" s="432"/>
      <c r="S28" s="402"/>
      <c r="T28" s="402"/>
      <c r="U28" s="402"/>
      <c r="V28" s="403"/>
      <c r="W28" s="433"/>
      <c r="X28" s="434"/>
      <c r="Y28" s="403"/>
      <c r="Z28" s="435"/>
      <c r="AA28" s="436"/>
      <c r="AB28" s="491"/>
      <c r="AC28" s="451"/>
      <c r="AD28" s="434"/>
      <c r="AE28" s="434"/>
      <c r="AF28" s="403"/>
      <c r="AG28" s="403"/>
      <c r="AH28" s="404"/>
      <c r="AI28" s="404"/>
      <c r="AJ28" s="687"/>
    </row>
    <row r="29" spans="1:36" ht="22.5" customHeight="1">
      <c r="A29" s="413"/>
      <c r="B29" s="414"/>
      <c r="C29" s="413"/>
      <c r="D29" s="415"/>
      <c r="E29" s="415"/>
      <c r="F29" s="413"/>
      <c r="G29" s="416"/>
      <c r="H29" s="413"/>
      <c r="I29" s="416"/>
      <c r="J29" s="416"/>
      <c r="K29" s="444"/>
      <c r="L29" s="417"/>
      <c r="M29" s="415"/>
      <c r="N29" s="415"/>
      <c r="O29" s="445"/>
      <c r="P29" s="446"/>
      <c r="Q29" s="420"/>
      <c r="R29" s="382"/>
      <c r="S29" s="348"/>
      <c r="T29" s="348"/>
      <c r="U29" s="348"/>
      <c r="V29" s="387"/>
      <c r="W29" s="383"/>
      <c r="X29" s="421"/>
      <c r="Y29" s="387"/>
      <c r="Z29" s="422"/>
      <c r="AA29" s="447"/>
      <c r="AB29" s="448"/>
      <c r="AC29" s="449"/>
      <c r="AD29" s="421"/>
      <c r="AE29" s="387"/>
      <c r="AF29" s="387"/>
      <c r="AG29" s="387"/>
      <c r="AH29" s="388"/>
      <c r="AI29" s="388"/>
      <c r="AJ29" s="423"/>
    </row>
    <row r="30" spans="1:36" ht="22.5" customHeight="1">
      <c r="A30" s="452">
        <v>4</v>
      </c>
      <c r="B30" s="453" t="s">
        <v>270</v>
      </c>
      <c r="C30" s="452">
        <v>253</v>
      </c>
      <c r="D30" s="454">
        <v>4</v>
      </c>
      <c r="E30" s="454" t="s">
        <v>449</v>
      </c>
      <c r="F30" s="452">
        <v>1</v>
      </c>
      <c r="G30" s="455" t="s">
        <v>271</v>
      </c>
      <c r="H30" s="452"/>
      <c r="I30" s="455"/>
      <c r="J30" s="455"/>
      <c r="K30" s="340" t="s">
        <v>272</v>
      </c>
      <c r="L30" s="702"/>
      <c r="M30" s="703">
        <v>0</v>
      </c>
      <c r="N30" s="703">
        <v>0</v>
      </c>
      <c r="O30" s="704" t="s">
        <v>368</v>
      </c>
      <c r="P30" s="705">
        <v>76</v>
      </c>
      <c r="Q30" s="367">
        <v>4400</v>
      </c>
      <c r="R30" s="367">
        <f>P30*Q30</f>
        <v>334400</v>
      </c>
      <c r="S30" s="8"/>
      <c r="T30" s="8"/>
      <c r="U30" s="8"/>
      <c r="V30" s="369"/>
      <c r="W30" s="370"/>
      <c r="X30" s="120"/>
      <c r="Y30" s="369"/>
      <c r="Z30" s="371"/>
      <c r="AA30" s="441"/>
      <c r="AB30" s="442"/>
      <c r="AC30" s="443"/>
      <c r="AD30" s="120"/>
      <c r="AE30" s="369"/>
      <c r="AF30" s="369"/>
      <c r="AG30" s="369"/>
      <c r="AH30" s="412"/>
      <c r="AI30" s="412"/>
      <c r="AJ30" s="349"/>
    </row>
    <row r="31" spans="1:36" ht="22.5" customHeight="1">
      <c r="A31" s="424"/>
      <c r="B31" s="425"/>
      <c r="C31" s="424"/>
      <c r="D31" s="426"/>
      <c r="E31" s="426"/>
      <c r="F31" s="424"/>
      <c r="G31" s="427"/>
      <c r="H31" s="424"/>
      <c r="I31" s="427"/>
      <c r="J31" s="427"/>
      <c r="K31" s="339" t="s">
        <v>219</v>
      </c>
      <c r="L31" s="428">
        <v>3</v>
      </c>
      <c r="M31" s="426">
        <v>0</v>
      </c>
      <c r="N31" s="426">
        <v>0</v>
      </c>
      <c r="O31" s="429" t="s">
        <v>368</v>
      </c>
      <c r="P31" s="430">
        <v>76</v>
      </c>
      <c r="Q31" s="431">
        <v>4400</v>
      </c>
      <c r="R31" s="432">
        <f>P31*Q31</f>
        <v>334400</v>
      </c>
      <c r="S31" s="402">
        <v>1</v>
      </c>
      <c r="T31" s="402" t="s">
        <v>158</v>
      </c>
      <c r="U31" s="402" t="s">
        <v>108</v>
      </c>
      <c r="V31" s="403">
        <v>3</v>
      </c>
      <c r="W31" s="433" t="s">
        <v>273</v>
      </c>
      <c r="X31" s="434">
        <v>100</v>
      </c>
      <c r="Y31" s="403">
        <v>6750</v>
      </c>
      <c r="Z31" s="435">
        <f>W31*Y31</f>
        <v>384750</v>
      </c>
      <c r="AA31" s="436" t="s">
        <v>241</v>
      </c>
      <c r="AB31" s="440">
        <f>Z31*32/100</f>
        <v>123120</v>
      </c>
      <c r="AC31" s="331">
        <f>Z31-AB31</f>
        <v>261630</v>
      </c>
      <c r="AD31" s="87">
        <f>R31+AC31</f>
        <v>596030</v>
      </c>
      <c r="AE31" s="87">
        <f>S31+AD31</f>
        <v>596031</v>
      </c>
      <c r="AF31" s="403"/>
      <c r="AG31" s="90">
        <f>AD31</f>
        <v>596030</v>
      </c>
      <c r="AH31" s="404">
        <v>0.3</v>
      </c>
      <c r="AI31" s="142">
        <f>AG31*AH31/100</f>
        <v>1788.09</v>
      </c>
      <c r="AJ31" s="687" t="s">
        <v>501</v>
      </c>
    </row>
    <row r="32" spans="1:36" ht="22.5" customHeight="1">
      <c r="A32" s="424"/>
      <c r="B32" s="425"/>
      <c r="C32" s="424"/>
      <c r="D32" s="426"/>
      <c r="E32" s="426"/>
      <c r="F32" s="424"/>
      <c r="G32" s="427"/>
      <c r="H32" s="424"/>
      <c r="I32" s="427"/>
      <c r="J32" s="427"/>
      <c r="K32" s="56" t="s">
        <v>220</v>
      </c>
      <c r="L32" s="428"/>
      <c r="M32" s="426"/>
      <c r="N32" s="426"/>
      <c r="O32" s="429"/>
      <c r="P32" s="430"/>
      <c r="Q32" s="79"/>
      <c r="R32" s="432"/>
      <c r="S32" s="402"/>
      <c r="T32" s="402"/>
      <c r="U32" s="402"/>
      <c r="V32" s="403"/>
      <c r="W32" s="433"/>
      <c r="X32" s="434"/>
      <c r="Y32" s="403"/>
      <c r="Z32" s="435"/>
      <c r="AA32" s="436"/>
      <c r="AB32" s="437"/>
      <c r="AC32" s="438"/>
      <c r="AD32" s="434"/>
      <c r="AE32" s="403"/>
      <c r="AF32" s="403"/>
      <c r="AG32" s="403"/>
      <c r="AH32" s="404"/>
      <c r="AI32" s="404"/>
      <c r="AJ32" s="439"/>
    </row>
    <row r="33" spans="1:36" ht="22.5" customHeight="1">
      <c r="A33" s="424"/>
      <c r="B33" s="425"/>
      <c r="C33" s="424"/>
      <c r="D33" s="426"/>
      <c r="E33" s="426"/>
      <c r="F33" s="424"/>
      <c r="G33" s="427"/>
      <c r="H33" s="424"/>
      <c r="I33" s="427"/>
      <c r="J33" s="427"/>
      <c r="K33" s="339"/>
      <c r="L33" s="428"/>
      <c r="M33" s="426"/>
      <c r="N33" s="426"/>
      <c r="O33" s="429"/>
      <c r="P33" s="430"/>
      <c r="Q33" s="431"/>
      <c r="R33" s="432"/>
      <c r="S33" s="402"/>
      <c r="T33" s="402"/>
      <c r="U33" s="402"/>
      <c r="V33" s="403"/>
      <c r="W33" s="433"/>
      <c r="X33" s="434"/>
      <c r="Y33" s="403"/>
      <c r="Z33" s="435"/>
      <c r="AA33" s="436"/>
      <c r="AB33" s="440"/>
      <c r="AC33" s="331"/>
      <c r="AD33" s="87"/>
      <c r="AE33" s="87"/>
      <c r="AF33" s="403"/>
      <c r="AG33" s="90"/>
      <c r="AH33" s="404"/>
      <c r="AI33" s="142"/>
      <c r="AJ33" s="439"/>
    </row>
    <row r="34" spans="1:36" ht="22.5" customHeight="1">
      <c r="A34" s="424"/>
      <c r="B34" s="425"/>
      <c r="C34" s="424"/>
      <c r="D34" s="426"/>
      <c r="E34" s="426"/>
      <c r="F34" s="424"/>
      <c r="G34" s="427"/>
      <c r="H34" s="424"/>
      <c r="I34" s="427"/>
      <c r="J34" s="427"/>
      <c r="K34" s="339"/>
      <c r="L34" s="417"/>
      <c r="M34" s="415"/>
      <c r="N34" s="415"/>
      <c r="O34" s="445"/>
      <c r="P34" s="446"/>
      <c r="Q34" s="420"/>
      <c r="R34" s="382"/>
      <c r="S34" s="348"/>
      <c r="T34" s="348"/>
      <c r="U34" s="348"/>
      <c r="V34" s="387"/>
      <c r="W34" s="383"/>
      <c r="X34" s="421"/>
      <c r="Y34" s="387"/>
      <c r="Z34" s="422"/>
      <c r="AA34" s="447"/>
      <c r="AB34" s="448"/>
      <c r="AC34" s="449"/>
      <c r="AD34" s="421"/>
      <c r="AE34" s="387"/>
      <c r="AF34" s="387"/>
      <c r="AG34" s="387"/>
      <c r="AH34" s="388"/>
      <c r="AI34" s="388"/>
      <c r="AJ34" s="423"/>
    </row>
    <row r="35" spans="1:36" ht="22.5" customHeight="1">
      <c r="A35" s="452">
        <v>5</v>
      </c>
      <c r="B35" s="453" t="s">
        <v>274</v>
      </c>
      <c r="C35" s="452">
        <v>158</v>
      </c>
      <c r="D35" s="454">
        <v>4</v>
      </c>
      <c r="E35" s="454" t="s">
        <v>450</v>
      </c>
      <c r="F35" s="452">
        <v>1</v>
      </c>
      <c r="G35" s="455" t="s">
        <v>104</v>
      </c>
      <c r="H35" s="452">
        <v>86622</v>
      </c>
      <c r="I35" s="455">
        <v>539</v>
      </c>
      <c r="J35" s="455">
        <v>883</v>
      </c>
      <c r="K35" s="340" t="s">
        <v>275</v>
      </c>
      <c r="L35" s="456"/>
      <c r="M35" s="483">
        <v>5</v>
      </c>
      <c r="N35" s="483">
        <v>2</v>
      </c>
      <c r="O35" s="484" t="s">
        <v>276</v>
      </c>
      <c r="P35" s="485">
        <v>2261</v>
      </c>
      <c r="Q35" s="460">
        <v>700</v>
      </c>
      <c r="R35" s="367">
        <f>P35*Q35</f>
        <v>1582700</v>
      </c>
      <c r="S35" s="486"/>
      <c r="T35" s="121"/>
      <c r="U35" s="121"/>
      <c r="V35" s="461"/>
      <c r="W35" s="462"/>
      <c r="X35" s="463"/>
      <c r="Y35" s="461"/>
      <c r="Z35" s="464"/>
      <c r="AA35" s="465"/>
      <c r="AB35" s="471"/>
      <c r="AC35" s="472"/>
      <c r="AD35" s="463"/>
      <c r="AE35" s="461"/>
      <c r="AF35" s="461"/>
      <c r="AG35" s="461"/>
      <c r="AH35" s="466"/>
      <c r="AI35" s="466"/>
      <c r="AJ35" s="467"/>
    </row>
    <row r="36" spans="1:36" ht="22.5" customHeight="1">
      <c r="A36" s="424"/>
      <c r="B36" s="425"/>
      <c r="C36" s="424"/>
      <c r="D36" s="426"/>
      <c r="E36" s="426"/>
      <c r="F36" s="424"/>
      <c r="G36" s="427"/>
      <c r="H36" s="424"/>
      <c r="I36" s="427"/>
      <c r="J36" s="427"/>
      <c r="K36" s="339" t="s">
        <v>219</v>
      </c>
      <c r="L36" s="428"/>
      <c r="M36" s="487"/>
      <c r="N36" s="487"/>
      <c r="O36" s="488"/>
      <c r="P36" s="489"/>
      <c r="Q36" s="97"/>
      <c r="R36" s="431"/>
      <c r="S36" s="490"/>
      <c r="T36" s="402"/>
      <c r="U36" s="402"/>
      <c r="V36" s="403"/>
      <c r="W36" s="433"/>
      <c r="X36" s="434"/>
      <c r="Y36" s="403"/>
      <c r="Z36" s="435"/>
      <c r="AA36" s="436"/>
      <c r="AB36" s="450"/>
      <c r="AC36" s="451"/>
      <c r="AD36" s="134"/>
      <c r="AE36" s="90"/>
      <c r="AF36" s="403"/>
      <c r="AG36" s="403"/>
      <c r="AH36" s="404"/>
      <c r="AI36" s="142"/>
      <c r="AJ36" s="439"/>
    </row>
    <row r="37" spans="1:36" ht="22.5" customHeight="1">
      <c r="A37" s="424"/>
      <c r="B37" s="425"/>
      <c r="C37" s="424"/>
      <c r="D37" s="426"/>
      <c r="E37" s="426"/>
      <c r="F37" s="424"/>
      <c r="G37" s="427"/>
      <c r="H37" s="424"/>
      <c r="I37" s="427"/>
      <c r="J37" s="427"/>
      <c r="K37" s="56" t="s">
        <v>220</v>
      </c>
      <c r="L37" s="428">
        <v>3</v>
      </c>
      <c r="M37" s="426">
        <v>5</v>
      </c>
      <c r="N37" s="426">
        <v>2</v>
      </c>
      <c r="O37" s="429" t="s">
        <v>276</v>
      </c>
      <c r="P37" s="430">
        <v>2261</v>
      </c>
      <c r="Q37" s="97">
        <v>700</v>
      </c>
      <c r="R37" s="432">
        <f>P37*Q37</f>
        <v>1582700</v>
      </c>
      <c r="S37" s="402">
        <v>1</v>
      </c>
      <c r="T37" s="402" t="s">
        <v>158</v>
      </c>
      <c r="U37" s="402" t="s">
        <v>108</v>
      </c>
      <c r="V37" s="403">
        <v>3</v>
      </c>
      <c r="W37" s="433" t="s">
        <v>277</v>
      </c>
      <c r="X37" s="434">
        <v>100</v>
      </c>
      <c r="Y37" s="403">
        <v>6750</v>
      </c>
      <c r="Z37" s="435">
        <f>W37*Y37</f>
        <v>394875</v>
      </c>
      <c r="AA37" s="436" t="s">
        <v>247</v>
      </c>
      <c r="AB37" s="440">
        <f>Z37*16/100</f>
        <v>63180</v>
      </c>
      <c r="AC37" s="331">
        <f>Z37-AB37</f>
        <v>331695</v>
      </c>
      <c r="AD37" s="87">
        <f>R37+AC37</f>
        <v>1914395</v>
      </c>
      <c r="AE37" s="87">
        <f>S37+AD37</f>
        <v>1914396</v>
      </c>
      <c r="AF37" s="403"/>
      <c r="AG37" s="90">
        <f>AD37</f>
        <v>1914395</v>
      </c>
      <c r="AH37" s="404">
        <v>0.3</v>
      </c>
      <c r="AI37" s="142">
        <f>AG37*AH37/100</f>
        <v>5743.185</v>
      </c>
      <c r="AJ37" s="439"/>
    </row>
    <row r="38" spans="1:36" ht="22.5" customHeight="1">
      <c r="A38" s="424"/>
      <c r="B38" s="425"/>
      <c r="C38" s="424"/>
      <c r="D38" s="426"/>
      <c r="E38" s="426"/>
      <c r="F38" s="424"/>
      <c r="G38" s="427"/>
      <c r="H38" s="424"/>
      <c r="I38" s="427"/>
      <c r="J38" s="427"/>
      <c r="K38" s="339"/>
      <c r="L38" s="428"/>
      <c r="M38" s="426"/>
      <c r="N38" s="426"/>
      <c r="O38" s="429"/>
      <c r="P38" s="430"/>
      <c r="Q38" s="97"/>
      <c r="R38" s="432"/>
      <c r="S38" s="402"/>
      <c r="T38" s="402"/>
      <c r="U38" s="402"/>
      <c r="V38" s="403"/>
      <c r="W38" s="433"/>
      <c r="X38" s="434"/>
      <c r="Y38" s="403"/>
      <c r="Z38" s="435"/>
      <c r="AA38" s="436"/>
      <c r="AB38" s="437"/>
      <c r="AC38" s="438"/>
      <c r="AD38" s="434"/>
      <c r="AE38" s="403"/>
      <c r="AF38" s="403"/>
      <c r="AG38" s="403"/>
      <c r="AH38" s="404"/>
      <c r="AI38" s="404"/>
      <c r="AJ38" s="439"/>
    </row>
    <row r="39" spans="1:36" ht="22.5" customHeight="1">
      <c r="A39" s="424"/>
      <c r="B39" s="425"/>
      <c r="C39" s="424"/>
      <c r="D39" s="426"/>
      <c r="E39" s="426"/>
      <c r="F39" s="424"/>
      <c r="G39" s="427"/>
      <c r="H39" s="424"/>
      <c r="I39" s="427"/>
      <c r="J39" s="427"/>
      <c r="K39" s="473"/>
      <c r="L39" s="428"/>
      <c r="M39" s="426"/>
      <c r="N39" s="426"/>
      <c r="O39" s="429"/>
      <c r="P39" s="430"/>
      <c r="Q39" s="97"/>
      <c r="R39" s="432"/>
      <c r="S39" s="402">
        <v>2</v>
      </c>
      <c r="T39" s="402" t="s">
        <v>158</v>
      </c>
      <c r="U39" s="402" t="s">
        <v>108</v>
      </c>
      <c r="V39" s="403">
        <v>3</v>
      </c>
      <c r="W39" s="433" t="s">
        <v>278</v>
      </c>
      <c r="X39" s="434">
        <v>100</v>
      </c>
      <c r="Y39" s="403">
        <v>6100</v>
      </c>
      <c r="Z39" s="435">
        <f>W39*Y39</f>
        <v>3294000</v>
      </c>
      <c r="AA39" s="436" t="s">
        <v>247</v>
      </c>
      <c r="AB39" s="491">
        <f>Z39*16/100</f>
        <v>527040</v>
      </c>
      <c r="AC39" s="451">
        <f>Z39-AB39</f>
        <v>2766960</v>
      </c>
      <c r="AD39" s="134">
        <f>R39+AC39</f>
        <v>2766960</v>
      </c>
      <c r="AE39" s="134">
        <f>S39+AD39</f>
        <v>2766962</v>
      </c>
      <c r="AF39" s="403"/>
      <c r="AG39" s="403">
        <f>AD39</f>
        <v>2766960</v>
      </c>
      <c r="AH39" s="404">
        <v>0.3</v>
      </c>
      <c r="AI39" s="404">
        <f>AG39*AH39/100</f>
        <v>8300.88</v>
      </c>
      <c r="AJ39" s="439"/>
    </row>
    <row r="40" spans="1:36" ht="22.5" customHeight="1">
      <c r="A40" s="424"/>
      <c r="B40" s="425"/>
      <c r="C40" s="424"/>
      <c r="D40" s="426"/>
      <c r="E40" s="426"/>
      <c r="F40" s="424"/>
      <c r="G40" s="427"/>
      <c r="H40" s="424"/>
      <c r="I40" s="427"/>
      <c r="J40" s="427"/>
      <c r="K40" s="689"/>
      <c r="L40" s="428"/>
      <c r="M40" s="426"/>
      <c r="N40" s="426"/>
      <c r="O40" s="429"/>
      <c r="P40" s="430"/>
      <c r="Q40" s="431"/>
      <c r="R40" s="432"/>
      <c r="S40" s="402"/>
      <c r="T40" s="402"/>
      <c r="U40" s="402"/>
      <c r="V40" s="403"/>
      <c r="W40" s="433"/>
      <c r="X40" s="434"/>
      <c r="Y40" s="403"/>
      <c r="Z40" s="435"/>
      <c r="AA40" s="436"/>
      <c r="AB40" s="491"/>
      <c r="AC40" s="451"/>
      <c r="AD40" s="434"/>
      <c r="AE40" s="434"/>
      <c r="AF40" s="403"/>
      <c r="AG40" s="403"/>
      <c r="AH40" s="404"/>
      <c r="AI40" s="404"/>
      <c r="AJ40" s="687"/>
    </row>
    <row r="41" spans="1:36" ht="22.5" customHeight="1">
      <c r="A41" s="424"/>
      <c r="B41" s="425"/>
      <c r="C41" s="424"/>
      <c r="D41" s="426"/>
      <c r="E41" s="426"/>
      <c r="F41" s="424"/>
      <c r="G41" s="427"/>
      <c r="H41" s="424"/>
      <c r="I41" s="427"/>
      <c r="J41" s="427"/>
      <c r="K41" s="689"/>
      <c r="L41" s="428"/>
      <c r="M41" s="426"/>
      <c r="N41" s="426"/>
      <c r="O41" s="429"/>
      <c r="P41" s="430"/>
      <c r="Q41" s="431"/>
      <c r="R41" s="432"/>
      <c r="S41" s="402"/>
      <c r="T41" s="402"/>
      <c r="U41" s="402"/>
      <c r="V41" s="403"/>
      <c r="W41" s="433"/>
      <c r="X41" s="434"/>
      <c r="Y41" s="403"/>
      <c r="Z41" s="435"/>
      <c r="AA41" s="436"/>
      <c r="AB41" s="491"/>
      <c r="AC41" s="451"/>
      <c r="AD41" s="434"/>
      <c r="AE41" s="434"/>
      <c r="AF41" s="403"/>
      <c r="AG41" s="403"/>
      <c r="AH41" s="404"/>
      <c r="AI41" s="404"/>
      <c r="AJ41" s="687"/>
    </row>
    <row r="42" spans="1:36" ht="22.5" customHeight="1">
      <c r="A42" s="424"/>
      <c r="B42" s="425"/>
      <c r="C42" s="424"/>
      <c r="D42" s="426"/>
      <c r="E42" s="426"/>
      <c r="F42" s="424"/>
      <c r="G42" s="427"/>
      <c r="H42" s="424"/>
      <c r="I42" s="427"/>
      <c r="J42" s="427"/>
      <c r="K42" s="689"/>
      <c r="L42" s="428"/>
      <c r="M42" s="426"/>
      <c r="N42" s="426"/>
      <c r="O42" s="429"/>
      <c r="P42" s="430"/>
      <c r="Q42" s="431"/>
      <c r="R42" s="432"/>
      <c r="S42" s="402"/>
      <c r="T42" s="402"/>
      <c r="U42" s="402"/>
      <c r="V42" s="403"/>
      <c r="W42" s="433"/>
      <c r="X42" s="434"/>
      <c r="Y42" s="403"/>
      <c r="Z42" s="435"/>
      <c r="AA42" s="436"/>
      <c r="AB42" s="491"/>
      <c r="AC42" s="451"/>
      <c r="AD42" s="434"/>
      <c r="AE42" s="434"/>
      <c r="AF42" s="403"/>
      <c r="AG42" s="403"/>
      <c r="AH42" s="404"/>
      <c r="AI42" s="404"/>
      <c r="AJ42" s="687"/>
    </row>
    <row r="43" spans="1:36" ht="22.5" customHeight="1">
      <c r="A43" s="452">
        <v>6</v>
      </c>
      <c r="B43" s="453" t="s">
        <v>280</v>
      </c>
      <c r="C43" s="452">
        <v>54</v>
      </c>
      <c r="D43" s="454">
        <v>4</v>
      </c>
      <c r="E43" s="454" t="s">
        <v>451</v>
      </c>
      <c r="F43" s="452"/>
      <c r="G43" s="455" t="s">
        <v>104</v>
      </c>
      <c r="H43" s="452">
        <v>19672</v>
      </c>
      <c r="I43" s="455">
        <v>12</v>
      </c>
      <c r="J43" s="455">
        <v>1127</v>
      </c>
      <c r="K43" s="340" t="s">
        <v>281</v>
      </c>
      <c r="L43" s="456"/>
      <c r="M43" s="457">
        <v>0</v>
      </c>
      <c r="N43" s="457">
        <v>1</v>
      </c>
      <c r="O43" s="458" t="s">
        <v>240</v>
      </c>
      <c r="P43" s="459">
        <v>175</v>
      </c>
      <c r="Q43" s="460">
        <v>5000</v>
      </c>
      <c r="R43" s="475">
        <f>P43*Q43</f>
        <v>875000</v>
      </c>
      <c r="S43" s="121"/>
      <c r="T43" s="121"/>
      <c r="U43" s="121"/>
      <c r="V43" s="461"/>
      <c r="W43" s="462"/>
      <c r="X43" s="463"/>
      <c r="Y43" s="461"/>
      <c r="Z43" s="464"/>
      <c r="AA43" s="465"/>
      <c r="AB43" s="471"/>
      <c r="AC43" s="472"/>
      <c r="AD43" s="463"/>
      <c r="AE43" s="461"/>
      <c r="AF43" s="461"/>
      <c r="AG43" s="461"/>
      <c r="AH43" s="466"/>
      <c r="AI43" s="466"/>
      <c r="AJ43" s="467"/>
    </row>
    <row r="44" spans="1:36" ht="22.5" customHeight="1">
      <c r="A44" s="424"/>
      <c r="B44" s="425"/>
      <c r="C44" s="424"/>
      <c r="D44" s="426"/>
      <c r="E44" s="426"/>
      <c r="F44" s="424"/>
      <c r="G44" s="427"/>
      <c r="H44" s="424"/>
      <c r="I44" s="427"/>
      <c r="J44" s="427"/>
      <c r="K44" s="339" t="s">
        <v>219</v>
      </c>
      <c r="L44" s="428"/>
      <c r="M44" s="426"/>
      <c r="N44" s="426"/>
      <c r="O44" s="429"/>
      <c r="P44" s="430"/>
      <c r="Q44" s="431"/>
      <c r="R44" s="432"/>
      <c r="S44" s="402"/>
      <c r="T44" s="402"/>
      <c r="U44" s="402"/>
      <c r="V44" s="403"/>
      <c r="W44" s="433"/>
      <c r="X44" s="434"/>
      <c r="Y44" s="403"/>
      <c r="Z44" s="435"/>
      <c r="AA44" s="436"/>
      <c r="AB44" s="450"/>
      <c r="AC44" s="451"/>
      <c r="AD44" s="434"/>
      <c r="AE44" s="403"/>
      <c r="AF44" s="403"/>
      <c r="AG44" s="403"/>
      <c r="AH44" s="404"/>
      <c r="AI44" s="404"/>
      <c r="AJ44" s="439"/>
    </row>
    <row r="45" spans="1:36" ht="22.5" customHeight="1">
      <c r="A45" s="424"/>
      <c r="B45" s="425"/>
      <c r="C45" s="424"/>
      <c r="D45" s="426"/>
      <c r="E45" s="426"/>
      <c r="F45" s="424"/>
      <c r="G45" s="427"/>
      <c r="H45" s="424"/>
      <c r="I45" s="427"/>
      <c r="J45" s="427"/>
      <c r="K45" s="56" t="s">
        <v>220</v>
      </c>
      <c r="L45" s="428">
        <v>3</v>
      </c>
      <c r="M45" s="426">
        <v>0</v>
      </c>
      <c r="N45" s="426">
        <v>1</v>
      </c>
      <c r="O45" s="429" t="s">
        <v>240</v>
      </c>
      <c r="P45" s="430">
        <v>175</v>
      </c>
      <c r="Q45" s="431">
        <v>5000</v>
      </c>
      <c r="R45" s="474">
        <f>P45*Q45</f>
        <v>875000</v>
      </c>
      <c r="S45" s="402">
        <v>1</v>
      </c>
      <c r="T45" s="402" t="s">
        <v>282</v>
      </c>
      <c r="U45" s="402" t="s">
        <v>108</v>
      </c>
      <c r="V45" s="403">
        <v>3</v>
      </c>
      <c r="W45" s="433" t="s">
        <v>283</v>
      </c>
      <c r="X45" s="434">
        <v>100</v>
      </c>
      <c r="Y45" s="403">
        <v>5600</v>
      </c>
      <c r="Z45" s="435">
        <f>W45*Y45</f>
        <v>1330000</v>
      </c>
      <c r="AA45" s="436" t="s">
        <v>233</v>
      </c>
      <c r="AB45" s="333">
        <f>Z45*4/100</f>
        <v>53200</v>
      </c>
      <c r="AC45" s="331">
        <f>Z45-AB45</f>
        <v>1276800</v>
      </c>
      <c r="AD45" s="87">
        <f>R45+AC45</f>
        <v>2151800</v>
      </c>
      <c r="AE45" s="87">
        <f>S45+AD45</f>
        <v>2151801</v>
      </c>
      <c r="AF45" s="403"/>
      <c r="AG45" s="90">
        <f>AD45</f>
        <v>2151800</v>
      </c>
      <c r="AH45" s="404">
        <v>0.3</v>
      </c>
      <c r="AI45" s="142">
        <f>AG45*AH45/100</f>
        <v>6455.4</v>
      </c>
      <c r="AJ45" s="439" t="s">
        <v>284</v>
      </c>
    </row>
    <row r="46" spans="1:36" ht="22.5" customHeight="1">
      <c r="A46" s="424"/>
      <c r="B46" s="425"/>
      <c r="C46" s="424"/>
      <c r="D46" s="426"/>
      <c r="E46" s="426"/>
      <c r="F46" s="424"/>
      <c r="G46" s="427"/>
      <c r="H46" s="424"/>
      <c r="I46" s="427"/>
      <c r="J46" s="427"/>
      <c r="K46" s="424"/>
      <c r="L46" s="428"/>
      <c r="M46" s="426"/>
      <c r="N46" s="426"/>
      <c r="O46" s="429"/>
      <c r="P46" s="430"/>
      <c r="Q46" s="431"/>
      <c r="R46" s="474"/>
      <c r="S46" s="402"/>
      <c r="T46" s="402"/>
      <c r="U46" s="402"/>
      <c r="V46" s="403"/>
      <c r="W46" s="433"/>
      <c r="X46" s="434"/>
      <c r="Y46" s="403"/>
      <c r="Z46" s="435"/>
      <c r="AA46" s="436"/>
      <c r="AB46" s="333"/>
      <c r="AC46" s="331"/>
      <c r="AD46" s="87"/>
      <c r="AE46" s="87"/>
      <c r="AF46" s="403"/>
      <c r="AG46" s="90"/>
      <c r="AH46" s="404"/>
      <c r="AI46" s="142"/>
      <c r="AJ46" s="687"/>
    </row>
    <row r="47" spans="1:36" ht="22.5" customHeight="1">
      <c r="A47" s="424"/>
      <c r="B47" s="425"/>
      <c r="C47" s="424"/>
      <c r="D47" s="426"/>
      <c r="E47" s="426"/>
      <c r="F47" s="424"/>
      <c r="G47" s="427"/>
      <c r="H47" s="424"/>
      <c r="I47" s="427"/>
      <c r="J47" s="427"/>
      <c r="K47" s="473"/>
      <c r="L47" s="428"/>
      <c r="M47" s="426"/>
      <c r="N47" s="426"/>
      <c r="O47" s="429"/>
      <c r="P47" s="430"/>
      <c r="Q47" s="431"/>
      <c r="R47" s="432"/>
      <c r="S47" s="402"/>
      <c r="T47" s="402"/>
      <c r="U47" s="402"/>
      <c r="V47" s="403"/>
      <c r="W47" s="433"/>
      <c r="X47" s="434"/>
      <c r="Y47" s="403"/>
      <c r="Z47" s="435"/>
      <c r="AA47" s="436"/>
      <c r="AB47" s="333"/>
      <c r="AC47" s="331"/>
      <c r="AD47" s="87"/>
      <c r="AE47" s="87"/>
      <c r="AF47" s="403"/>
      <c r="AG47" s="90"/>
      <c r="AH47" s="404"/>
      <c r="AI47" s="142"/>
      <c r="AJ47" s="439"/>
    </row>
    <row r="48" spans="1:36" ht="22.5" customHeight="1">
      <c r="A48" s="452">
        <v>7</v>
      </c>
      <c r="B48" s="453" t="s">
        <v>452</v>
      </c>
      <c r="C48" s="452">
        <v>79</v>
      </c>
      <c r="D48" s="454">
        <v>4</v>
      </c>
      <c r="E48" s="454" t="s">
        <v>453</v>
      </c>
      <c r="F48" s="452">
        <v>1</v>
      </c>
      <c r="G48" s="455" t="s">
        <v>104</v>
      </c>
      <c r="H48" s="452">
        <v>19465</v>
      </c>
      <c r="I48" s="455">
        <v>38</v>
      </c>
      <c r="J48" s="455">
        <v>1224</v>
      </c>
      <c r="K48" s="340" t="s">
        <v>281</v>
      </c>
      <c r="L48" s="456"/>
      <c r="M48" s="457">
        <v>0</v>
      </c>
      <c r="N48" s="457">
        <v>1</v>
      </c>
      <c r="O48" s="458" t="s">
        <v>285</v>
      </c>
      <c r="P48" s="459">
        <v>137</v>
      </c>
      <c r="Q48" s="460">
        <v>5000</v>
      </c>
      <c r="R48" s="475"/>
      <c r="S48" s="121"/>
      <c r="T48" s="121"/>
      <c r="U48" s="121"/>
      <c r="V48" s="461"/>
      <c r="W48" s="462"/>
      <c r="X48" s="463"/>
      <c r="Y48" s="461"/>
      <c r="Z48" s="464"/>
      <c r="AA48" s="465"/>
      <c r="AB48" s="471"/>
      <c r="AC48" s="472"/>
      <c r="AD48" s="463"/>
      <c r="AE48" s="461"/>
      <c r="AF48" s="461"/>
      <c r="AG48" s="461"/>
      <c r="AH48" s="466"/>
      <c r="AI48" s="466"/>
      <c r="AJ48" s="467"/>
    </row>
    <row r="49" spans="1:36" ht="22.5" customHeight="1">
      <c r="A49" s="424"/>
      <c r="B49" s="425"/>
      <c r="C49" s="424"/>
      <c r="D49" s="426"/>
      <c r="E49" s="426"/>
      <c r="F49" s="424"/>
      <c r="G49" s="427"/>
      <c r="H49" s="424"/>
      <c r="I49" s="427"/>
      <c r="J49" s="427"/>
      <c r="K49" s="339" t="s">
        <v>219</v>
      </c>
      <c r="L49" s="428">
        <v>2</v>
      </c>
      <c r="M49" s="426">
        <v>0</v>
      </c>
      <c r="N49" s="426">
        <v>1</v>
      </c>
      <c r="O49" s="429" t="s">
        <v>241</v>
      </c>
      <c r="P49" s="476">
        <v>121</v>
      </c>
      <c r="Q49" s="477">
        <v>5000</v>
      </c>
      <c r="R49" s="474">
        <f>P49*Q49</f>
        <v>605000</v>
      </c>
      <c r="S49" s="402">
        <v>1</v>
      </c>
      <c r="T49" s="402" t="s">
        <v>158</v>
      </c>
      <c r="U49" s="402" t="s">
        <v>108</v>
      </c>
      <c r="V49" s="403">
        <v>3</v>
      </c>
      <c r="W49" s="433" t="s">
        <v>248</v>
      </c>
      <c r="X49" s="434">
        <v>50</v>
      </c>
      <c r="Y49" s="403">
        <v>6750</v>
      </c>
      <c r="Z49" s="435">
        <f>W49*Y49</f>
        <v>648000</v>
      </c>
      <c r="AA49" s="436" t="s">
        <v>286</v>
      </c>
      <c r="AB49" s="437"/>
      <c r="AC49" s="438"/>
      <c r="AD49" s="434">
        <f>R49+Z49</f>
        <v>1253000</v>
      </c>
      <c r="AE49" s="403"/>
      <c r="AF49" s="333" t="s">
        <v>207</v>
      </c>
      <c r="AG49" s="356">
        <v>0</v>
      </c>
      <c r="AH49" s="151">
        <v>0.01</v>
      </c>
      <c r="AI49" s="404"/>
      <c r="AJ49" s="439"/>
    </row>
    <row r="50" spans="1:36" ht="22.5" customHeight="1">
      <c r="A50" s="424"/>
      <c r="B50" s="425"/>
      <c r="C50" s="424"/>
      <c r="D50" s="426"/>
      <c r="E50" s="426"/>
      <c r="F50" s="424"/>
      <c r="G50" s="427"/>
      <c r="H50" s="424"/>
      <c r="I50" s="427"/>
      <c r="J50" s="427"/>
      <c r="K50" s="339" t="s">
        <v>220</v>
      </c>
      <c r="L50" s="428"/>
      <c r="M50" s="426"/>
      <c r="N50" s="426"/>
      <c r="O50" s="429"/>
      <c r="P50" s="476"/>
      <c r="Q50" s="477"/>
      <c r="R50" s="474"/>
      <c r="S50" s="402"/>
      <c r="T50" s="402"/>
      <c r="U50" s="402"/>
      <c r="V50" s="403"/>
      <c r="W50" s="433"/>
      <c r="X50" s="434"/>
      <c r="Y50" s="403"/>
      <c r="Z50" s="435"/>
      <c r="AA50" s="436"/>
      <c r="AB50" s="450"/>
      <c r="AC50" s="451"/>
      <c r="AD50" s="434"/>
      <c r="AE50" s="434"/>
      <c r="AF50" s="403"/>
      <c r="AG50" s="403"/>
      <c r="AH50" s="404"/>
      <c r="AI50" s="404"/>
      <c r="AJ50" s="439"/>
    </row>
    <row r="51" spans="1:36" ht="22.5" customHeight="1">
      <c r="A51" s="424"/>
      <c r="B51" s="425"/>
      <c r="C51" s="424"/>
      <c r="D51" s="426"/>
      <c r="E51" s="426"/>
      <c r="F51" s="424"/>
      <c r="G51" s="427"/>
      <c r="H51" s="424"/>
      <c r="I51" s="427"/>
      <c r="J51" s="427"/>
      <c r="K51" s="339"/>
      <c r="L51" s="428">
        <v>3</v>
      </c>
      <c r="M51" s="426">
        <v>0</v>
      </c>
      <c r="N51" s="426">
        <v>0</v>
      </c>
      <c r="O51" s="429" t="s">
        <v>286</v>
      </c>
      <c r="P51" s="476">
        <v>16</v>
      </c>
      <c r="Q51" s="477">
        <v>5000</v>
      </c>
      <c r="R51" s="474">
        <f>P51*Q51</f>
        <v>80000</v>
      </c>
      <c r="S51" s="402"/>
      <c r="T51" s="402" t="s">
        <v>158</v>
      </c>
      <c r="U51" s="402" t="s">
        <v>108</v>
      </c>
      <c r="V51" s="403">
        <v>3</v>
      </c>
      <c r="W51" s="433" t="s">
        <v>287</v>
      </c>
      <c r="X51" s="434">
        <v>50</v>
      </c>
      <c r="Y51" s="403">
        <v>6750</v>
      </c>
      <c r="Z51" s="435">
        <f>W51*Y51</f>
        <v>432000</v>
      </c>
      <c r="AA51" s="436" t="s">
        <v>288</v>
      </c>
      <c r="AB51" s="333">
        <f>Z51*5/100</f>
        <v>21600</v>
      </c>
      <c r="AC51" s="331">
        <f>Z51-AB51</f>
        <v>410400</v>
      </c>
      <c r="AD51" s="87">
        <f>R51+AC51</f>
        <v>490400</v>
      </c>
      <c r="AE51" s="87">
        <f>S51+AD51</f>
        <v>490400</v>
      </c>
      <c r="AF51" s="403"/>
      <c r="AG51" s="90">
        <f>AD51</f>
        <v>490400</v>
      </c>
      <c r="AH51" s="404">
        <v>0.3</v>
      </c>
      <c r="AI51" s="142">
        <f>AG51*AH51/100</f>
        <v>1471.2</v>
      </c>
      <c r="AJ51" s="439" t="s">
        <v>289</v>
      </c>
    </row>
    <row r="52" spans="1:36" ht="22.5" customHeight="1">
      <c r="A52" s="424"/>
      <c r="B52" s="425"/>
      <c r="C52" s="424"/>
      <c r="D52" s="426"/>
      <c r="E52" s="426"/>
      <c r="F52" s="424"/>
      <c r="G52" s="427"/>
      <c r="H52" s="424"/>
      <c r="I52" s="427"/>
      <c r="J52" s="427"/>
      <c r="K52" s="689"/>
      <c r="L52" s="428"/>
      <c r="M52" s="426"/>
      <c r="N52" s="426"/>
      <c r="O52" s="429"/>
      <c r="P52" s="476"/>
      <c r="Q52" s="477"/>
      <c r="R52" s="474"/>
      <c r="S52" s="402"/>
      <c r="T52" s="402"/>
      <c r="U52" s="402"/>
      <c r="V52" s="403"/>
      <c r="W52" s="433"/>
      <c r="X52" s="434"/>
      <c r="Y52" s="403"/>
      <c r="Z52" s="435"/>
      <c r="AA52" s="436"/>
      <c r="AB52" s="450"/>
      <c r="AC52" s="451"/>
      <c r="AD52" s="434"/>
      <c r="AE52" s="434"/>
      <c r="AF52" s="403"/>
      <c r="AG52" s="403"/>
      <c r="AH52" s="404"/>
      <c r="AI52" s="404"/>
      <c r="AJ52" s="687"/>
    </row>
    <row r="53" spans="1:36" ht="22.5" customHeight="1">
      <c r="A53" s="413"/>
      <c r="B53" s="414"/>
      <c r="C53" s="413"/>
      <c r="D53" s="415"/>
      <c r="E53" s="415"/>
      <c r="F53" s="413"/>
      <c r="G53" s="416"/>
      <c r="H53" s="413"/>
      <c r="I53" s="416"/>
      <c r="J53" s="416"/>
      <c r="K53" s="444"/>
      <c r="L53" s="417"/>
      <c r="M53" s="415"/>
      <c r="N53" s="415"/>
      <c r="O53" s="445"/>
      <c r="P53" s="492"/>
      <c r="Q53" s="493"/>
      <c r="R53" s="494"/>
      <c r="S53" s="348"/>
      <c r="T53" s="348"/>
      <c r="U53" s="348"/>
      <c r="V53" s="387"/>
      <c r="W53" s="383"/>
      <c r="X53" s="421"/>
      <c r="Y53" s="387"/>
      <c r="Z53" s="422"/>
      <c r="AA53" s="447"/>
      <c r="AB53" s="385"/>
      <c r="AC53" s="386"/>
      <c r="AD53" s="421"/>
      <c r="AE53" s="421"/>
      <c r="AF53" s="387"/>
      <c r="AG53" s="387"/>
      <c r="AH53" s="388"/>
      <c r="AI53" s="388"/>
      <c r="AJ53" s="423"/>
    </row>
    <row r="54" spans="1:36" ht="22.5" customHeight="1">
      <c r="A54" s="452">
        <v>8</v>
      </c>
      <c r="B54" s="453" t="s">
        <v>290</v>
      </c>
      <c r="C54" s="452">
        <v>333</v>
      </c>
      <c r="D54" s="454">
        <v>4</v>
      </c>
      <c r="E54" s="454" t="s">
        <v>454</v>
      </c>
      <c r="F54" s="452">
        <v>1</v>
      </c>
      <c r="G54" s="455" t="s">
        <v>104</v>
      </c>
      <c r="H54" s="452">
        <v>22830</v>
      </c>
      <c r="I54" s="455">
        <v>158</v>
      </c>
      <c r="J54" s="455">
        <v>2056</v>
      </c>
      <c r="K54" s="340" t="s">
        <v>281</v>
      </c>
      <c r="L54" s="456"/>
      <c r="M54" s="672">
        <v>0</v>
      </c>
      <c r="N54" s="672">
        <v>1</v>
      </c>
      <c r="O54" s="673" t="s">
        <v>291</v>
      </c>
      <c r="P54" s="459">
        <v>140</v>
      </c>
      <c r="Q54" s="460">
        <v>1300</v>
      </c>
      <c r="R54" s="478"/>
      <c r="S54" s="121"/>
      <c r="T54" s="121"/>
      <c r="U54" s="121"/>
      <c r="V54" s="461"/>
      <c r="W54" s="462"/>
      <c r="X54" s="463"/>
      <c r="Y54" s="461"/>
      <c r="Z54" s="464"/>
      <c r="AA54" s="465"/>
      <c r="AB54" s="471"/>
      <c r="AC54" s="472"/>
      <c r="AD54" s="463"/>
      <c r="AE54" s="463"/>
      <c r="AF54" s="461"/>
      <c r="AG54" s="461"/>
      <c r="AH54" s="466"/>
      <c r="AI54" s="466"/>
      <c r="AJ54" s="676"/>
    </row>
    <row r="55" spans="1:36" ht="22.5" customHeight="1">
      <c r="A55" s="424"/>
      <c r="B55" s="425"/>
      <c r="C55" s="424"/>
      <c r="D55" s="426"/>
      <c r="E55" s="426"/>
      <c r="F55" s="424"/>
      <c r="G55" s="427"/>
      <c r="H55" s="424"/>
      <c r="I55" s="427"/>
      <c r="J55" s="427"/>
      <c r="K55" s="665" t="s">
        <v>219</v>
      </c>
      <c r="L55" s="353">
        <v>2</v>
      </c>
      <c r="M55" s="686">
        <v>0</v>
      </c>
      <c r="N55" s="686">
        <v>1</v>
      </c>
      <c r="O55" s="666" t="s">
        <v>292</v>
      </c>
      <c r="P55" s="355">
        <v>129</v>
      </c>
      <c r="Q55" s="81">
        <v>1300</v>
      </c>
      <c r="R55" s="64">
        <f>P55*Q55</f>
        <v>167700</v>
      </c>
      <c r="S55" s="63">
        <v>1</v>
      </c>
      <c r="T55" s="63" t="s">
        <v>158</v>
      </c>
      <c r="U55" s="63" t="s">
        <v>159</v>
      </c>
      <c r="V55" s="90">
        <v>2</v>
      </c>
      <c r="W55" s="314" t="s">
        <v>251</v>
      </c>
      <c r="X55" s="86">
        <v>100</v>
      </c>
      <c r="Y55" s="86">
        <v>6750</v>
      </c>
      <c r="Z55" s="321">
        <f>W55*Y55</f>
        <v>637875</v>
      </c>
      <c r="AA55" s="327" t="s">
        <v>242</v>
      </c>
      <c r="AB55" s="338"/>
      <c r="AC55" s="331"/>
      <c r="AD55" s="434">
        <f>R55+Z55</f>
        <v>805575</v>
      </c>
      <c r="AE55" s="86">
        <f>AD55*X55/100</f>
        <v>805575</v>
      </c>
      <c r="AF55" s="333" t="s">
        <v>207</v>
      </c>
      <c r="AG55" s="667">
        <v>0</v>
      </c>
      <c r="AH55" s="151">
        <v>0.01</v>
      </c>
      <c r="AI55" s="151"/>
      <c r="AJ55" s="687"/>
    </row>
    <row r="56" spans="1:36" ht="22.5" customHeight="1">
      <c r="A56" s="424"/>
      <c r="B56" s="425"/>
      <c r="C56" s="424"/>
      <c r="D56" s="426"/>
      <c r="E56" s="426"/>
      <c r="F56" s="424"/>
      <c r="G56" s="427"/>
      <c r="H56" s="424"/>
      <c r="I56" s="427"/>
      <c r="J56" s="427"/>
      <c r="K56" s="56" t="s">
        <v>220</v>
      </c>
      <c r="L56" s="317"/>
      <c r="M56" s="58"/>
      <c r="N56" s="58"/>
      <c r="O56" s="308"/>
      <c r="P56" s="324"/>
      <c r="Q56" s="79"/>
      <c r="R56" s="59"/>
      <c r="S56" s="9"/>
      <c r="T56" s="63"/>
      <c r="U56" s="63"/>
      <c r="V56" s="88"/>
      <c r="W56" s="313"/>
      <c r="X56" s="87"/>
      <c r="Y56" s="87"/>
      <c r="Z56" s="133"/>
      <c r="AA56" s="326"/>
      <c r="AB56" s="334"/>
      <c r="AC56" s="330"/>
      <c r="AD56" s="87"/>
      <c r="AE56" s="133"/>
      <c r="AF56" s="90"/>
      <c r="AG56" s="90"/>
      <c r="AH56" s="142"/>
      <c r="AI56" s="142"/>
      <c r="AJ56" s="687"/>
    </row>
    <row r="57" spans="1:36" ht="22.5" customHeight="1">
      <c r="A57" s="424"/>
      <c r="B57" s="425"/>
      <c r="C57" s="424"/>
      <c r="D57" s="426"/>
      <c r="E57" s="426"/>
      <c r="F57" s="424"/>
      <c r="G57" s="427"/>
      <c r="H57" s="424"/>
      <c r="I57" s="427"/>
      <c r="J57" s="427"/>
      <c r="K57" s="689"/>
      <c r="L57" s="318">
        <v>3</v>
      </c>
      <c r="M57" s="357">
        <v>0</v>
      </c>
      <c r="N57" s="357">
        <v>0</v>
      </c>
      <c r="O57" s="358" t="s">
        <v>235</v>
      </c>
      <c r="P57" s="377">
        <v>11</v>
      </c>
      <c r="Q57" s="79">
        <v>1300</v>
      </c>
      <c r="R57" s="64">
        <f>P57*Q57</f>
        <v>14300</v>
      </c>
      <c r="S57" s="9">
        <v>1</v>
      </c>
      <c r="T57" s="63" t="s">
        <v>158</v>
      </c>
      <c r="U57" s="63" t="s">
        <v>108</v>
      </c>
      <c r="V57" s="88">
        <v>3</v>
      </c>
      <c r="W57" s="314" t="s">
        <v>293</v>
      </c>
      <c r="X57" s="87">
        <v>100</v>
      </c>
      <c r="Y57" s="87">
        <v>6750</v>
      </c>
      <c r="Z57" s="321">
        <f>W57*Y57</f>
        <v>297000</v>
      </c>
      <c r="AA57" s="314" t="s">
        <v>229</v>
      </c>
      <c r="AB57" s="333">
        <f>Z57*9/100</f>
        <v>26730</v>
      </c>
      <c r="AC57" s="331">
        <f>Z57-AB57</f>
        <v>270270</v>
      </c>
      <c r="AD57" s="87">
        <f>R57+AC57</f>
        <v>284570</v>
      </c>
      <c r="AE57" s="90">
        <f>AD57*X57/100</f>
        <v>284570</v>
      </c>
      <c r="AF57" s="90"/>
      <c r="AG57" s="90">
        <f>AD57</f>
        <v>284570</v>
      </c>
      <c r="AH57" s="142">
        <v>0.3</v>
      </c>
      <c r="AI57" s="142">
        <f>AG57*AH57/100</f>
        <v>853.71</v>
      </c>
      <c r="AJ57" s="687" t="s">
        <v>294</v>
      </c>
    </row>
    <row r="58" spans="1:36" ht="22.5" customHeight="1">
      <c r="A58" s="424"/>
      <c r="B58" s="425"/>
      <c r="C58" s="424"/>
      <c r="D58" s="426"/>
      <c r="E58" s="426"/>
      <c r="F58" s="424"/>
      <c r="G58" s="427"/>
      <c r="H58" s="424"/>
      <c r="I58" s="427"/>
      <c r="J58" s="427"/>
      <c r="K58" s="689"/>
      <c r="L58" s="428"/>
      <c r="M58" s="521"/>
      <c r="N58" s="521"/>
      <c r="O58" s="522"/>
      <c r="P58" s="377"/>
      <c r="Q58" s="431"/>
      <c r="R58" s="432"/>
      <c r="S58" s="402"/>
      <c r="T58" s="402"/>
      <c r="U58" s="402"/>
      <c r="V58" s="403"/>
      <c r="W58" s="433"/>
      <c r="X58" s="434"/>
      <c r="Y58" s="434"/>
      <c r="Z58" s="435"/>
      <c r="AA58" s="433"/>
      <c r="AB58" s="450"/>
      <c r="AC58" s="451"/>
      <c r="AD58" s="434"/>
      <c r="AE58" s="403"/>
      <c r="AF58" s="403"/>
      <c r="AG58" s="403"/>
      <c r="AH58" s="404"/>
      <c r="AI58" s="404"/>
      <c r="AJ58" s="687"/>
    </row>
    <row r="59" spans="1:36" ht="22.5" customHeight="1">
      <c r="A59" s="413"/>
      <c r="B59" s="414"/>
      <c r="C59" s="413"/>
      <c r="D59" s="415"/>
      <c r="E59" s="415"/>
      <c r="F59" s="413"/>
      <c r="G59" s="416"/>
      <c r="H59" s="413"/>
      <c r="I59" s="416"/>
      <c r="J59" s="416"/>
      <c r="K59" s="671"/>
      <c r="L59" s="417"/>
      <c r="M59" s="415"/>
      <c r="N59" s="415"/>
      <c r="O59" s="445"/>
      <c r="P59" s="446"/>
      <c r="Q59" s="420"/>
      <c r="R59" s="382"/>
      <c r="S59" s="348"/>
      <c r="T59" s="348"/>
      <c r="U59" s="348"/>
      <c r="V59" s="387"/>
      <c r="W59" s="383"/>
      <c r="X59" s="421"/>
      <c r="Y59" s="387"/>
      <c r="Z59" s="422"/>
      <c r="AA59" s="447"/>
      <c r="AB59" s="385"/>
      <c r="AC59" s="386"/>
      <c r="AD59" s="421"/>
      <c r="AE59" s="421"/>
      <c r="AF59" s="387"/>
      <c r="AG59" s="387"/>
      <c r="AH59" s="388"/>
      <c r="AI59" s="388"/>
      <c r="AJ59" s="668"/>
    </row>
    <row r="60" spans="1:36" ht="22.5" customHeight="1">
      <c r="A60" s="452">
        <v>9</v>
      </c>
      <c r="B60" s="453" t="s">
        <v>455</v>
      </c>
      <c r="C60" s="452">
        <v>294</v>
      </c>
      <c r="D60" s="454">
        <v>4</v>
      </c>
      <c r="E60" s="454" t="s">
        <v>456</v>
      </c>
      <c r="F60" s="452">
        <v>1</v>
      </c>
      <c r="G60" s="455" t="s">
        <v>104</v>
      </c>
      <c r="H60" s="452">
        <v>21621</v>
      </c>
      <c r="I60" s="455">
        <v>119</v>
      </c>
      <c r="J60" s="455">
        <v>1635</v>
      </c>
      <c r="K60" s="340" t="s">
        <v>281</v>
      </c>
      <c r="L60" s="456"/>
      <c r="M60" s="457">
        <v>0</v>
      </c>
      <c r="N60" s="457">
        <v>0</v>
      </c>
      <c r="O60" s="458" t="s">
        <v>295</v>
      </c>
      <c r="P60" s="459">
        <v>58</v>
      </c>
      <c r="Q60" s="460">
        <v>5000</v>
      </c>
      <c r="R60" s="478"/>
      <c r="S60" s="121"/>
      <c r="T60" s="121"/>
      <c r="U60" s="121"/>
      <c r="V60" s="461"/>
      <c r="W60" s="462"/>
      <c r="X60" s="463"/>
      <c r="Y60" s="461"/>
      <c r="Z60" s="464"/>
      <c r="AA60" s="465"/>
      <c r="AB60" s="471"/>
      <c r="AC60" s="472"/>
      <c r="AD60" s="463"/>
      <c r="AE60" s="463"/>
      <c r="AF60" s="461"/>
      <c r="AG60" s="461"/>
      <c r="AH60" s="466"/>
      <c r="AI60" s="466"/>
      <c r="AJ60" s="467"/>
    </row>
    <row r="61" spans="1:36" ht="22.5" customHeight="1">
      <c r="A61" s="424"/>
      <c r="B61" s="425"/>
      <c r="C61" s="424"/>
      <c r="D61" s="426"/>
      <c r="E61" s="426"/>
      <c r="F61" s="424"/>
      <c r="G61" s="427"/>
      <c r="H61" s="424"/>
      <c r="I61" s="427"/>
      <c r="J61" s="427"/>
      <c r="K61" s="339" t="s">
        <v>219</v>
      </c>
      <c r="L61" s="428"/>
      <c r="M61" s="426"/>
      <c r="N61" s="426"/>
      <c r="O61" s="429"/>
      <c r="P61" s="430"/>
      <c r="Q61" s="431"/>
      <c r="R61" s="432"/>
      <c r="S61" s="402"/>
      <c r="T61" s="402"/>
      <c r="U61" s="402"/>
      <c r="V61" s="403"/>
      <c r="W61" s="433"/>
      <c r="X61" s="434"/>
      <c r="Y61" s="403"/>
      <c r="Z61" s="435"/>
      <c r="AA61" s="436"/>
      <c r="AB61" s="450"/>
      <c r="AC61" s="451"/>
      <c r="AD61" s="434"/>
      <c r="AE61" s="434"/>
      <c r="AF61" s="403"/>
      <c r="AG61" s="403"/>
      <c r="AH61" s="404"/>
      <c r="AI61" s="404"/>
      <c r="AJ61" s="439"/>
    </row>
    <row r="62" spans="1:36" ht="22.5" customHeight="1">
      <c r="A62" s="424"/>
      <c r="B62" s="425"/>
      <c r="C62" s="424"/>
      <c r="D62" s="426"/>
      <c r="E62" s="426"/>
      <c r="F62" s="424"/>
      <c r="G62" s="427"/>
      <c r="H62" s="424"/>
      <c r="I62" s="427"/>
      <c r="J62" s="427"/>
      <c r="K62" s="56" t="s">
        <v>220</v>
      </c>
      <c r="L62" s="428">
        <v>3</v>
      </c>
      <c r="M62" s="426">
        <v>0</v>
      </c>
      <c r="N62" s="426">
        <v>0</v>
      </c>
      <c r="O62" s="429" t="s">
        <v>295</v>
      </c>
      <c r="P62" s="377">
        <v>58</v>
      </c>
      <c r="Q62" s="79">
        <v>5000</v>
      </c>
      <c r="R62" s="64">
        <f>P62*Q62</f>
        <v>290000</v>
      </c>
      <c r="S62" s="9">
        <v>1</v>
      </c>
      <c r="T62" s="63" t="s">
        <v>158</v>
      </c>
      <c r="U62" s="63" t="s">
        <v>108</v>
      </c>
      <c r="V62" s="88">
        <v>3</v>
      </c>
      <c r="W62" s="314" t="s">
        <v>224</v>
      </c>
      <c r="X62" s="87">
        <v>100</v>
      </c>
      <c r="Y62" s="87">
        <v>6750</v>
      </c>
      <c r="Z62" s="321">
        <f>W62*Y62</f>
        <v>175500</v>
      </c>
      <c r="AA62" s="314" t="s">
        <v>226</v>
      </c>
      <c r="AB62" s="333">
        <f>Z62*7/100</f>
        <v>12285</v>
      </c>
      <c r="AC62" s="331">
        <f>Z62-AB62</f>
        <v>163215</v>
      </c>
      <c r="AD62" s="87">
        <f>R62+AC62</f>
        <v>453215</v>
      </c>
      <c r="AE62" s="90">
        <f>AD62*X62/100</f>
        <v>453215</v>
      </c>
      <c r="AF62" s="90"/>
      <c r="AG62" s="90">
        <f>AD62</f>
        <v>453215</v>
      </c>
      <c r="AH62" s="142">
        <v>0.3</v>
      </c>
      <c r="AI62" s="142">
        <f>AG62*AH62/100</f>
        <v>1359.645</v>
      </c>
      <c r="AJ62" s="439" t="s">
        <v>296</v>
      </c>
    </row>
    <row r="63" spans="1:36" ht="22.5" customHeight="1">
      <c r="A63" s="424"/>
      <c r="B63" s="425"/>
      <c r="C63" s="424"/>
      <c r="D63" s="426"/>
      <c r="E63" s="426"/>
      <c r="F63" s="424"/>
      <c r="G63" s="427"/>
      <c r="H63" s="424"/>
      <c r="I63" s="427"/>
      <c r="J63" s="427"/>
      <c r="K63" s="424"/>
      <c r="L63" s="428"/>
      <c r="M63" s="426"/>
      <c r="N63" s="426"/>
      <c r="O63" s="429"/>
      <c r="P63" s="377"/>
      <c r="Q63" s="431"/>
      <c r="R63" s="432"/>
      <c r="S63" s="402"/>
      <c r="T63" s="402"/>
      <c r="U63" s="402"/>
      <c r="V63" s="403"/>
      <c r="W63" s="433"/>
      <c r="X63" s="434"/>
      <c r="Y63" s="434"/>
      <c r="Z63" s="435"/>
      <c r="AA63" s="433"/>
      <c r="AB63" s="450"/>
      <c r="AC63" s="451"/>
      <c r="AD63" s="434"/>
      <c r="AE63" s="403"/>
      <c r="AF63" s="403"/>
      <c r="AG63" s="403"/>
      <c r="AH63" s="404"/>
      <c r="AI63" s="404"/>
      <c r="AJ63" s="668" t="s">
        <v>502</v>
      </c>
    </row>
    <row r="64" spans="1:36" ht="22.5" customHeight="1">
      <c r="A64" s="413"/>
      <c r="B64" s="414"/>
      <c r="C64" s="413"/>
      <c r="D64" s="415"/>
      <c r="E64" s="415"/>
      <c r="F64" s="413"/>
      <c r="G64" s="416"/>
      <c r="H64" s="413"/>
      <c r="I64" s="416"/>
      <c r="J64" s="416"/>
      <c r="K64" s="444"/>
      <c r="L64" s="417"/>
      <c r="M64" s="415"/>
      <c r="N64" s="415"/>
      <c r="O64" s="445"/>
      <c r="P64" s="446"/>
      <c r="Q64" s="420"/>
      <c r="R64" s="382"/>
      <c r="S64" s="348"/>
      <c r="T64" s="348"/>
      <c r="U64" s="348"/>
      <c r="V64" s="387"/>
      <c r="W64" s="383"/>
      <c r="X64" s="421"/>
      <c r="Y64" s="387"/>
      <c r="Z64" s="422"/>
      <c r="AA64" s="447"/>
      <c r="AB64" s="385"/>
      <c r="AC64" s="386"/>
      <c r="AD64" s="421"/>
      <c r="AE64" s="421"/>
      <c r="AF64" s="387"/>
      <c r="AG64" s="387"/>
      <c r="AH64" s="388"/>
      <c r="AI64" s="388"/>
      <c r="AJ64" s="423"/>
    </row>
    <row r="65" spans="1:36" ht="22.5" customHeight="1">
      <c r="A65" s="452">
        <v>10</v>
      </c>
      <c r="B65" s="453" t="s">
        <v>297</v>
      </c>
      <c r="C65" s="452">
        <v>122</v>
      </c>
      <c r="D65" s="454">
        <v>4</v>
      </c>
      <c r="E65" s="454" t="s">
        <v>457</v>
      </c>
      <c r="F65" s="452">
        <v>1</v>
      </c>
      <c r="G65" s="455" t="s">
        <v>104</v>
      </c>
      <c r="H65" s="452">
        <v>14491</v>
      </c>
      <c r="I65" s="455">
        <v>601</v>
      </c>
      <c r="J65" s="455">
        <v>611</v>
      </c>
      <c r="K65" s="340" t="s">
        <v>281</v>
      </c>
      <c r="L65" s="456"/>
      <c r="M65" s="457">
        <v>0</v>
      </c>
      <c r="N65" s="457">
        <v>0</v>
      </c>
      <c r="O65" s="458" t="s">
        <v>298</v>
      </c>
      <c r="P65" s="459">
        <v>85</v>
      </c>
      <c r="Q65" s="460">
        <v>5000</v>
      </c>
      <c r="R65" s="478"/>
      <c r="S65" s="121"/>
      <c r="T65" s="121"/>
      <c r="U65" s="121"/>
      <c r="V65" s="461"/>
      <c r="W65" s="462"/>
      <c r="X65" s="463"/>
      <c r="Y65" s="461"/>
      <c r="Z65" s="464"/>
      <c r="AA65" s="465"/>
      <c r="AB65" s="471"/>
      <c r="AC65" s="472"/>
      <c r="AD65" s="463"/>
      <c r="AE65" s="463"/>
      <c r="AF65" s="461"/>
      <c r="AG65" s="461"/>
      <c r="AH65" s="466"/>
      <c r="AI65" s="466"/>
      <c r="AJ65" s="467"/>
    </row>
    <row r="66" spans="1:36" ht="22.5" customHeight="1">
      <c r="A66" s="424"/>
      <c r="B66" s="425"/>
      <c r="C66" s="424"/>
      <c r="D66" s="426"/>
      <c r="E66" s="426"/>
      <c r="F66" s="424"/>
      <c r="G66" s="427"/>
      <c r="H66" s="424"/>
      <c r="I66" s="427"/>
      <c r="J66" s="427"/>
      <c r="K66" s="339" t="s">
        <v>219</v>
      </c>
      <c r="L66" s="353">
        <v>2</v>
      </c>
      <c r="M66" s="107">
        <v>0</v>
      </c>
      <c r="N66" s="107">
        <v>0</v>
      </c>
      <c r="O66" s="354" t="s">
        <v>300</v>
      </c>
      <c r="P66" s="355">
        <v>60.5</v>
      </c>
      <c r="Q66" s="81">
        <v>5000</v>
      </c>
      <c r="R66" s="64">
        <f>P66*Q66</f>
        <v>302500</v>
      </c>
      <c r="S66" s="63">
        <v>1</v>
      </c>
      <c r="T66" s="63" t="s">
        <v>158</v>
      </c>
      <c r="U66" s="63" t="s">
        <v>108</v>
      </c>
      <c r="V66" s="90">
        <v>2</v>
      </c>
      <c r="W66" s="314" t="s">
        <v>301</v>
      </c>
      <c r="X66" s="86">
        <v>50</v>
      </c>
      <c r="Y66" s="86">
        <v>6750</v>
      </c>
      <c r="Z66" s="321">
        <f>W66*Y66</f>
        <v>371250</v>
      </c>
      <c r="AA66" s="327" t="s">
        <v>286</v>
      </c>
      <c r="AB66" s="338"/>
      <c r="AC66" s="331"/>
      <c r="AD66" s="434">
        <f>R66+Z66</f>
        <v>673750</v>
      </c>
      <c r="AE66" s="86">
        <f>AD66*X66/100</f>
        <v>336875</v>
      </c>
      <c r="AF66" s="333" t="s">
        <v>207</v>
      </c>
      <c r="AG66" s="356">
        <v>0</v>
      </c>
      <c r="AH66" s="151">
        <v>0.01</v>
      </c>
      <c r="AI66" s="151"/>
      <c r="AJ66" s="439"/>
    </row>
    <row r="67" spans="1:36" ht="22.5" customHeight="1">
      <c r="A67" s="424"/>
      <c r="B67" s="425"/>
      <c r="C67" s="424"/>
      <c r="D67" s="426"/>
      <c r="E67" s="426"/>
      <c r="F67" s="424"/>
      <c r="G67" s="427"/>
      <c r="H67" s="424"/>
      <c r="I67" s="427"/>
      <c r="J67" s="427"/>
      <c r="K67" s="56" t="s">
        <v>220</v>
      </c>
      <c r="L67" s="317"/>
      <c r="M67" s="58"/>
      <c r="N67" s="58"/>
      <c r="O67" s="308"/>
      <c r="P67" s="324"/>
      <c r="Q67" s="79"/>
      <c r="R67" s="59"/>
      <c r="S67" s="9"/>
      <c r="T67" s="63"/>
      <c r="U67" s="63"/>
      <c r="V67" s="88"/>
      <c r="W67" s="313"/>
      <c r="X67" s="87"/>
      <c r="Y67" s="87"/>
      <c r="Z67" s="133"/>
      <c r="AA67" s="326"/>
      <c r="AB67" s="334"/>
      <c r="AC67" s="330"/>
      <c r="AD67" s="87"/>
      <c r="AE67" s="133"/>
      <c r="AF67" s="90"/>
      <c r="AG67" s="90"/>
      <c r="AH67" s="142"/>
      <c r="AI67" s="142"/>
      <c r="AJ67" s="439"/>
    </row>
    <row r="68" spans="1:36" ht="22.5" customHeight="1">
      <c r="A68" s="424"/>
      <c r="B68" s="425"/>
      <c r="C68" s="424"/>
      <c r="D68" s="426"/>
      <c r="E68" s="426"/>
      <c r="F68" s="424"/>
      <c r="G68" s="427"/>
      <c r="H68" s="424"/>
      <c r="I68" s="427"/>
      <c r="J68" s="427"/>
      <c r="K68" s="473"/>
      <c r="L68" s="318">
        <v>3</v>
      </c>
      <c r="M68" s="357">
        <v>0</v>
      </c>
      <c r="N68" s="357">
        <v>0</v>
      </c>
      <c r="O68" s="358" t="s">
        <v>299</v>
      </c>
      <c r="P68" s="377">
        <v>24.5</v>
      </c>
      <c r="Q68" s="79">
        <v>5000</v>
      </c>
      <c r="R68" s="64">
        <f>P68*Q68</f>
        <v>122500</v>
      </c>
      <c r="S68" s="9"/>
      <c r="T68" s="63" t="s">
        <v>158</v>
      </c>
      <c r="U68" s="63" t="s">
        <v>108</v>
      </c>
      <c r="V68" s="88">
        <v>3</v>
      </c>
      <c r="W68" s="314" t="s">
        <v>302</v>
      </c>
      <c r="X68" s="87">
        <v>50</v>
      </c>
      <c r="Y68" s="87">
        <v>6750</v>
      </c>
      <c r="Z68" s="321">
        <f>W68*Y68</f>
        <v>290250</v>
      </c>
      <c r="AA68" s="314" t="s">
        <v>286</v>
      </c>
      <c r="AB68" s="333">
        <f>Z68*11/100</f>
        <v>31927.5</v>
      </c>
      <c r="AC68" s="331">
        <f>Z68-AB68</f>
        <v>258322.5</v>
      </c>
      <c r="AD68" s="87">
        <f>R68+AC68</f>
        <v>380822.5</v>
      </c>
      <c r="AE68" s="90">
        <f>AD68*X68/100</f>
        <v>190411.25</v>
      </c>
      <c r="AF68" s="90"/>
      <c r="AG68" s="90">
        <f>AD68</f>
        <v>380822.5</v>
      </c>
      <c r="AH68" s="142">
        <v>0.3</v>
      </c>
      <c r="AI68" s="142">
        <f>AG68*AH68/100</f>
        <v>1142.4675</v>
      </c>
      <c r="AJ68" s="439"/>
    </row>
    <row r="69" spans="1:36" ht="22.5" customHeight="1">
      <c r="A69" s="424"/>
      <c r="B69" s="425"/>
      <c r="C69" s="424"/>
      <c r="D69" s="426"/>
      <c r="E69" s="426"/>
      <c r="F69" s="424"/>
      <c r="G69" s="427"/>
      <c r="H69" s="424"/>
      <c r="I69" s="427"/>
      <c r="J69" s="427"/>
      <c r="K69" s="689"/>
      <c r="L69" s="428"/>
      <c r="M69" s="521"/>
      <c r="N69" s="521"/>
      <c r="O69" s="522"/>
      <c r="P69" s="377"/>
      <c r="Q69" s="431"/>
      <c r="R69" s="432"/>
      <c r="S69" s="402"/>
      <c r="T69" s="402"/>
      <c r="U69" s="402"/>
      <c r="V69" s="403"/>
      <c r="W69" s="433"/>
      <c r="X69" s="434"/>
      <c r="Y69" s="434"/>
      <c r="Z69" s="435"/>
      <c r="AA69" s="433"/>
      <c r="AB69" s="450"/>
      <c r="AC69" s="451"/>
      <c r="AD69" s="434"/>
      <c r="AE69" s="403"/>
      <c r="AF69" s="403"/>
      <c r="AG69" s="403"/>
      <c r="AH69" s="404"/>
      <c r="AI69" s="404"/>
      <c r="AJ69" s="687"/>
    </row>
    <row r="70" spans="1:36" ht="22.5" customHeight="1">
      <c r="A70" s="94"/>
      <c r="B70" s="401"/>
      <c r="C70" s="94"/>
      <c r="D70" s="96"/>
      <c r="E70" s="426"/>
      <c r="F70" s="424"/>
      <c r="G70" s="427"/>
      <c r="H70" s="424"/>
      <c r="I70" s="427"/>
      <c r="J70" s="427"/>
      <c r="K70" s="473"/>
      <c r="L70" s="428"/>
      <c r="M70" s="426"/>
      <c r="N70" s="426"/>
      <c r="O70" s="429"/>
      <c r="P70" s="430"/>
      <c r="Q70" s="431"/>
      <c r="R70" s="432"/>
      <c r="S70" s="402"/>
      <c r="T70" s="348"/>
      <c r="U70" s="348"/>
      <c r="V70" s="387"/>
      <c r="W70" s="383"/>
      <c r="X70" s="421"/>
      <c r="Y70" s="387"/>
      <c r="Z70" s="422"/>
      <c r="AA70" s="447"/>
      <c r="AB70" s="385"/>
      <c r="AC70" s="386"/>
      <c r="AD70" s="421"/>
      <c r="AE70" s="421"/>
      <c r="AF70" s="387"/>
      <c r="AG70" s="387"/>
      <c r="AH70" s="388"/>
      <c r="AI70" s="388"/>
      <c r="AJ70" s="423"/>
    </row>
    <row r="71" spans="1:36" ht="22.5" customHeight="1">
      <c r="A71" s="505">
        <v>11</v>
      </c>
      <c r="B71" s="453" t="s">
        <v>303</v>
      </c>
      <c r="C71" s="506"/>
      <c r="D71" s="454">
        <v>4</v>
      </c>
      <c r="E71" s="507"/>
      <c r="F71" s="452">
        <v>1</v>
      </c>
      <c r="G71" s="508" t="s">
        <v>104</v>
      </c>
      <c r="H71" s="505">
        <v>401</v>
      </c>
      <c r="I71" s="455">
        <v>261</v>
      </c>
      <c r="J71" s="508">
        <v>3559</v>
      </c>
      <c r="K71" s="455" t="s">
        <v>281</v>
      </c>
      <c r="L71" s="509"/>
      <c r="M71" s="457">
        <v>0</v>
      </c>
      <c r="N71" s="510">
        <v>0</v>
      </c>
      <c r="O71" s="458" t="s">
        <v>234</v>
      </c>
      <c r="P71" s="511">
        <v>85</v>
      </c>
      <c r="Q71" s="460">
        <v>5000</v>
      </c>
      <c r="R71" s="512"/>
      <c r="S71" s="121"/>
      <c r="T71" s="126"/>
      <c r="U71" s="121"/>
      <c r="V71" s="461"/>
      <c r="W71" s="462"/>
      <c r="X71" s="463"/>
      <c r="Y71" s="461"/>
      <c r="Z71" s="464"/>
      <c r="AA71" s="465"/>
      <c r="AB71" s="471"/>
      <c r="AC71" s="472"/>
      <c r="AD71" s="463"/>
      <c r="AE71" s="463"/>
      <c r="AF71" s="461"/>
      <c r="AG71" s="461"/>
      <c r="AH71" s="466"/>
      <c r="AI71" s="466"/>
      <c r="AJ71" s="467"/>
    </row>
    <row r="72" spans="1:36" ht="22.5" customHeight="1">
      <c r="A72" s="513"/>
      <c r="B72" s="425"/>
      <c r="C72" s="497"/>
      <c r="D72" s="426"/>
      <c r="E72" s="498"/>
      <c r="F72" s="424"/>
      <c r="G72" s="499"/>
      <c r="H72" s="513"/>
      <c r="I72" s="427"/>
      <c r="J72" s="499"/>
      <c r="K72" s="473" t="s">
        <v>219</v>
      </c>
      <c r="L72" s="500">
        <v>3</v>
      </c>
      <c r="M72" s="521">
        <v>0</v>
      </c>
      <c r="N72" s="502">
        <v>0</v>
      </c>
      <c r="O72" s="522" t="s">
        <v>234</v>
      </c>
      <c r="P72" s="377">
        <v>35</v>
      </c>
      <c r="Q72" s="431">
        <v>5000</v>
      </c>
      <c r="R72" s="501">
        <f>P72*Q72</f>
        <v>175000</v>
      </c>
      <c r="S72" s="402"/>
      <c r="T72" s="495"/>
      <c r="U72" s="63"/>
      <c r="V72" s="88"/>
      <c r="W72" s="314"/>
      <c r="X72" s="87"/>
      <c r="Y72" s="87"/>
      <c r="Z72" s="321"/>
      <c r="AA72" s="314"/>
      <c r="AB72" s="333"/>
      <c r="AC72" s="331"/>
      <c r="AD72" s="87"/>
      <c r="AE72" s="90"/>
      <c r="AF72" s="90"/>
      <c r="AG72" s="90"/>
      <c r="AH72" s="142"/>
      <c r="AI72" s="142">
        <f>R72*0.3/100</f>
        <v>525</v>
      </c>
      <c r="AJ72" s="439"/>
    </row>
    <row r="73" spans="1:36" ht="22.5" customHeight="1">
      <c r="A73" s="513"/>
      <c r="B73" s="425"/>
      <c r="C73" s="497"/>
      <c r="D73" s="426"/>
      <c r="E73" s="498"/>
      <c r="F73" s="424"/>
      <c r="G73" s="499"/>
      <c r="H73" s="513"/>
      <c r="I73" s="427"/>
      <c r="J73" s="499"/>
      <c r="K73" s="424" t="s">
        <v>220</v>
      </c>
      <c r="L73" s="500"/>
      <c r="M73" s="426"/>
      <c r="N73" s="498"/>
      <c r="O73" s="429"/>
      <c r="P73" s="503"/>
      <c r="Q73" s="431"/>
      <c r="R73" s="501"/>
      <c r="S73" s="402"/>
      <c r="T73" s="495" t="s">
        <v>158</v>
      </c>
      <c r="U73" s="63" t="s">
        <v>108</v>
      </c>
      <c r="V73" s="88">
        <v>3</v>
      </c>
      <c r="W73" s="314" t="s">
        <v>248</v>
      </c>
      <c r="X73" s="87">
        <v>100</v>
      </c>
      <c r="Y73" s="87">
        <v>7150</v>
      </c>
      <c r="Z73" s="321">
        <f>W73*Y73</f>
        <v>686400</v>
      </c>
      <c r="AA73" s="314" t="s">
        <v>237</v>
      </c>
      <c r="AB73" s="333">
        <f>Z73*1/100</f>
        <v>6864</v>
      </c>
      <c r="AC73" s="331">
        <f>Z73-AB73</f>
        <v>679536</v>
      </c>
      <c r="AD73" s="87">
        <f>R73+AC73</f>
        <v>679536</v>
      </c>
      <c r="AE73" s="90">
        <f>AD73*X73/100</f>
        <v>679536</v>
      </c>
      <c r="AF73" s="90"/>
      <c r="AG73" s="90">
        <f>AD73</f>
        <v>679536</v>
      </c>
      <c r="AH73" s="142">
        <v>0.3</v>
      </c>
      <c r="AI73" s="142">
        <f>AG73*AH73/100*2</f>
        <v>4077.216</v>
      </c>
      <c r="AJ73" s="439"/>
    </row>
    <row r="74" spans="1:36" ht="22.5" customHeight="1">
      <c r="A74" s="513"/>
      <c r="B74" s="425"/>
      <c r="C74" s="497"/>
      <c r="D74" s="426"/>
      <c r="E74" s="498"/>
      <c r="F74" s="424"/>
      <c r="G74" s="499"/>
      <c r="H74" s="513"/>
      <c r="I74" s="427"/>
      <c r="J74" s="499"/>
      <c r="K74" s="473"/>
      <c r="L74" s="500"/>
      <c r="M74" s="521"/>
      <c r="N74" s="502"/>
      <c r="O74" s="522"/>
      <c r="P74" s="377"/>
      <c r="Q74" s="431"/>
      <c r="R74" s="501"/>
      <c r="S74" s="402"/>
      <c r="T74" s="495"/>
      <c r="U74" s="63"/>
      <c r="V74" s="88"/>
      <c r="W74" s="314"/>
      <c r="X74" s="87"/>
      <c r="Y74" s="87"/>
      <c r="Z74" s="321"/>
      <c r="AA74" s="314"/>
      <c r="AB74" s="333"/>
      <c r="AC74" s="331"/>
      <c r="AD74" s="87"/>
      <c r="AE74" s="90"/>
      <c r="AF74" s="90"/>
      <c r="AG74" s="90"/>
      <c r="AH74" s="142"/>
      <c r="AI74" s="142"/>
      <c r="AJ74" s="439"/>
    </row>
    <row r="75" spans="1:36" ht="22.5" customHeight="1">
      <c r="A75" s="513"/>
      <c r="B75" s="425"/>
      <c r="C75" s="497"/>
      <c r="D75" s="426"/>
      <c r="E75" s="498"/>
      <c r="F75" s="424"/>
      <c r="G75" s="499"/>
      <c r="H75" s="513"/>
      <c r="I75" s="427"/>
      <c r="J75" s="499"/>
      <c r="K75" s="473"/>
      <c r="L75" s="500"/>
      <c r="M75" s="426"/>
      <c r="N75" s="498"/>
      <c r="O75" s="429"/>
      <c r="P75" s="504"/>
      <c r="Q75" s="431"/>
      <c r="R75" s="501"/>
      <c r="S75" s="402"/>
      <c r="T75" s="495" t="s">
        <v>252</v>
      </c>
      <c r="U75" s="63" t="s">
        <v>108</v>
      </c>
      <c r="V75" s="88">
        <v>3</v>
      </c>
      <c r="W75" s="314" t="s">
        <v>246</v>
      </c>
      <c r="X75" s="87">
        <v>100</v>
      </c>
      <c r="Y75" s="87">
        <v>6600</v>
      </c>
      <c r="Z75" s="321">
        <f>W75*Y75</f>
        <v>950400</v>
      </c>
      <c r="AA75" s="314" t="s">
        <v>288</v>
      </c>
      <c r="AB75" s="333">
        <f>Z75*5/100</f>
        <v>47520</v>
      </c>
      <c r="AC75" s="331">
        <f>Z75-AB75</f>
        <v>902880</v>
      </c>
      <c r="AD75" s="87">
        <f>R75+AC75</f>
        <v>902880</v>
      </c>
      <c r="AE75" s="90">
        <f>AD75*X75/100</f>
        <v>902880</v>
      </c>
      <c r="AF75" s="90"/>
      <c r="AG75" s="90">
        <f>AD75</f>
        <v>902880</v>
      </c>
      <c r="AH75" s="142">
        <v>0.3</v>
      </c>
      <c r="AI75" s="142">
        <f>AG75*AH75/100</f>
        <v>2708.64</v>
      </c>
      <c r="AJ75" s="439" t="s">
        <v>304</v>
      </c>
    </row>
    <row r="76" spans="1:36" ht="22.5" customHeight="1">
      <c r="A76" s="513"/>
      <c r="B76" s="425"/>
      <c r="C76" s="497"/>
      <c r="D76" s="426"/>
      <c r="E76" s="498"/>
      <c r="F76" s="424"/>
      <c r="G76" s="499"/>
      <c r="H76" s="513"/>
      <c r="I76" s="427"/>
      <c r="J76" s="499"/>
      <c r="K76" s="689"/>
      <c r="L76" s="500"/>
      <c r="M76" s="426"/>
      <c r="N76" s="498"/>
      <c r="O76" s="429"/>
      <c r="P76" s="504"/>
      <c r="Q76" s="431"/>
      <c r="R76" s="501"/>
      <c r="S76" s="402"/>
      <c r="T76" s="496"/>
      <c r="U76" s="402"/>
      <c r="V76" s="403"/>
      <c r="W76" s="433"/>
      <c r="X76" s="434"/>
      <c r="Y76" s="434"/>
      <c r="Z76" s="435"/>
      <c r="AA76" s="433"/>
      <c r="AB76" s="450"/>
      <c r="AC76" s="451"/>
      <c r="AD76" s="434"/>
      <c r="AE76" s="403"/>
      <c r="AF76" s="403"/>
      <c r="AG76" s="403"/>
      <c r="AH76" s="404"/>
      <c r="AI76" s="404"/>
      <c r="AJ76" s="687"/>
    </row>
    <row r="77" spans="1:36" ht="22.5" customHeight="1">
      <c r="A77" s="514"/>
      <c r="B77" s="414"/>
      <c r="C77" s="515"/>
      <c r="D77" s="415"/>
      <c r="E77" s="516"/>
      <c r="F77" s="413"/>
      <c r="G77" s="517"/>
      <c r="H77" s="514"/>
      <c r="I77" s="416"/>
      <c r="J77" s="517"/>
      <c r="K77" s="444"/>
      <c r="L77" s="518"/>
      <c r="M77" s="415"/>
      <c r="N77" s="516"/>
      <c r="O77" s="445"/>
      <c r="P77" s="519"/>
      <c r="Q77" s="420"/>
      <c r="R77" s="520"/>
      <c r="S77" s="348"/>
      <c r="T77" s="496"/>
      <c r="U77" s="402"/>
      <c r="V77" s="403"/>
      <c r="W77" s="433"/>
      <c r="X77" s="434"/>
      <c r="Y77" s="434"/>
      <c r="Z77" s="435"/>
      <c r="AA77" s="433"/>
      <c r="AB77" s="450"/>
      <c r="AC77" s="451"/>
      <c r="AD77" s="434"/>
      <c r="AE77" s="403"/>
      <c r="AF77" s="403"/>
      <c r="AG77" s="403"/>
      <c r="AH77" s="404"/>
      <c r="AI77" s="404"/>
      <c r="AJ77" s="439"/>
    </row>
    <row r="78" spans="1:36" ht="22.5" customHeight="1">
      <c r="A78" s="424">
        <v>12</v>
      </c>
      <c r="B78" s="425" t="s">
        <v>305</v>
      </c>
      <c r="C78" s="424">
        <v>427</v>
      </c>
      <c r="D78" s="426">
        <v>4</v>
      </c>
      <c r="E78" s="426" t="s">
        <v>458</v>
      </c>
      <c r="F78" s="424">
        <v>1</v>
      </c>
      <c r="G78" s="427" t="s">
        <v>104</v>
      </c>
      <c r="H78" s="424">
        <v>13826</v>
      </c>
      <c r="I78" s="427">
        <v>578</v>
      </c>
      <c r="J78" s="427">
        <v>464</v>
      </c>
      <c r="K78" s="352" t="s">
        <v>281</v>
      </c>
      <c r="L78" s="428"/>
      <c r="M78" s="479">
        <v>0</v>
      </c>
      <c r="N78" s="479">
        <v>1</v>
      </c>
      <c r="O78" s="480" t="s">
        <v>306</v>
      </c>
      <c r="P78" s="481">
        <v>187</v>
      </c>
      <c r="Q78" s="482">
        <v>5000</v>
      </c>
      <c r="R78" s="432"/>
      <c r="S78" s="402"/>
      <c r="T78" s="121"/>
      <c r="U78" s="121"/>
      <c r="V78" s="461"/>
      <c r="W78" s="462"/>
      <c r="X78" s="463"/>
      <c r="Y78" s="461"/>
      <c r="Z78" s="464"/>
      <c r="AA78" s="465"/>
      <c r="AB78" s="471"/>
      <c r="AC78" s="472"/>
      <c r="AD78" s="463"/>
      <c r="AE78" s="463"/>
      <c r="AF78" s="461"/>
      <c r="AG78" s="461"/>
      <c r="AH78" s="466"/>
      <c r="AI78" s="466"/>
      <c r="AJ78" s="467"/>
    </row>
    <row r="79" spans="1:36" ht="22.5" customHeight="1">
      <c r="A79" s="424"/>
      <c r="B79" s="425"/>
      <c r="C79" s="424"/>
      <c r="D79" s="426"/>
      <c r="E79" s="426"/>
      <c r="F79" s="424"/>
      <c r="G79" s="427"/>
      <c r="H79" s="424"/>
      <c r="I79" s="427"/>
      <c r="J79" s="427"/>
      <c r="K79" s="339" t="s">
        <v>219</v>
      </c>
      <c r="L79" s="353">
        <v>2</v>
      </c>
      <c r="M79" s="107">
        <v>0</v>
      </c>
      <c r="N79" s="107">
        <v>1</v>
      </c>
      <c r="O79" s="354" t="s">
        <v>308</v>
      </c>
      <c r="P79" s="355">
        <v>146.5</v>
      </c>
      <c r="Q79" s="81">
        <v>5000</v>
      </c>
      <c r="R79" s="64">
        <f>P79*Q79</f>
        <v>732500</v>
      </c>
      <c r="S79" s="63">
        <v>1</v>
      </c>
      <c r="T79" s="63" t="s">
        <v>158</v>
      </c>
      <c r="U79" s="63" t="s">
        <v>108</v>
      </c>
      <c r="V79" s="90">
        <v>2</v>
      </c>
      <c r="W79" s="314" t="s">
        <v>309</v>
      </c>
      <c r="X79" s="86">
        <v>50</v>
      </c>
      <c r="Y79" s="86">
        <v>6750</v>
      </c>
      <c r="Z79" s="321">
        <f>W79*Y79</f>
        <v>789750</v>
      </c>
      <c r="AA79" s="327" t="s">
        <v>249</v>
      </c>
      <c r="AB79" s="338"/>
      <c r="AC79" s="331"/>
      <c r="AD79" s="434">
        <f>R79+Z79</f>
        <v>1522250</v>
      </c>
      <c r="AE79" s="86">
        <f>AD79*X79/100</f>
        <v>761125</v>
      </c>
      <c r="AF79" s="333" t="s">
        <v>207</v>
      </c>
      <c r="AG79" s="356">
        <v>0</v>
      </c>
      <c r="AH79" s="151">
        <v>0.01</v>
      </c>
      <c r="AI79" s="151"/>
      <c r="AJ79" s="439"/>
    </row>
    <row r="80" spans="1:36" ht="22.5" customHeight="1">
      <c r="A80" s="424"/>
      <c r="B80" s="425"/>
      <c r="C80" s="424"/>
      <c r="D80" s="426"/>
      <c r="E80" s="426"/>
      <c r="F80" s="424"/>
      <c r="G80" s="427"/>
      <c r="H80" s="424"/>
      <c r="I80" s="427"/>
      <c r="J80" s="427"/>
      <c r="K80" s="56" t="s">
        <v>220</v>
      </c>
      <c r="L80" s="317"/>
      <c r="M80" s="58"/>
      <c r="N80" s="58"/>
      <c r="O80" s="308"/>
      <c r="P80" s="324"/>
      <c r="Q80" s="79"/>
      <c r="R80" s="59"/>
      <c r="S80" s="9"/>
      <c r="T80" s="63"/>
      <c r="U80" s="63"/>
      <c r="V80" s="88"/>
      <c r="W80" s="313"/>
      <c r="X80" s="87"/>
      <c r="Y80" s="87"/>
      <c r="Z80" s="133"/>
      <c r="AA80" s="326"/>
      <c r="AB80" s="334"/>
      <c r="AC80" s="330"/>
      <c r="AD80" s="87"/>
      <c r="AE80" s="133"/>
      <c r="AF80" s="90"/>
      <c r="AG80" s="90"/>
      <c r="AH80" s="142"/>
      <c r="AI80" s="142"/>
      <c r="AJ80" s="439"/>
    </row>
    <row r="81" spans="1:36" ht="22.5" customHeight="1">
      <c r="A81" s="424"/>
      <c r="B81" s="425"/>
      <c r="C81" s="424"/>
      <c r="D81" s="426"/>
      <c r="E81" s="426"/>
      <c r="F81" s="424"/>
      <c r="G81" s="427"/>
      <c r="H81" s="424"/>
      <c r="I81" s="427"/>
      <c r="J81" s="427"/>
      <c r="K81" s="473"/>
      <c r="L81" s="318">
        <v>3</v>
      </c>
      <c r="M81" s="357">
        <v>0</v>
      </c>
      <c r="N81" s="357">
        <v>0</v>
      </c>
      <c r="O81" s="358" t="s">
        <v>307</v>
      </c>
      <c r="P81" s="377">
        <v>40.5</v>
      </c>
      <c r="Q81" s="79">
        <v>5000</v>
      </c>
      <c r="R81" s="64">
        <f>P81*Q81</f>
        <v>202500</v>
      </c>
      <c r="S81" s="9"/>
      <c r="T81" s="63" t="s">
        <v>252</v>
      </c>
      <c r="U81" s="63" t="s">
        <v>108</v>
      </c>
      <c r="V81" s="88">
        <v>3</v>
      </c>
      <c r="W81" s="314" t="s">
        <v>310</v>
      </c>
      <c r="X81" s="87">
        <v>50</v>
      </c>
      <c r="Y81" s="87">
        <v>6600</v>
      </c>
      <c r="Z81" s="321">
        <f>W81*Y81</f>
        <v>1069200</v>
      </c>
      <c r="AA81" s="314" t="s">
        <v>249</v>
      </c>
      <c r="AB81" s="333">
        <f>Z81*8/100</f>
        <v>85536</v>
      </c>
      <c r="AC81" s="331">
        <f>Z81-AB81</f>
        <v>983664</v>
      </c>
      <c r="AD81" s="87">
        <f>R81+AC81</f>
        <v>1186164</v>
      </c>
      <c r="AE81" s="90">
        <f>AD81*X81/100</f>
        <v>593082</v>
      </c>
      <c r="AF81" s="90"/>
      <c r="AG81" s="90">
        <f>AD81</f>
        <v>1186164</v>
      </c>
      <c r="AH81" s="142">
        <v>0.3</v>
      </c>
      <c r="AI81" s="142">
        <f>AG81*AH81/100</f>
        <v>3558.492</v>
      </c>
      <c r="AJ81" s="439"/>
    </row>
    <row r="82" spans="1:36" ht="22.5" customHeight="1">
      <c r="A82" s="424"/>
      <c r="B82" s="425"/>
      <c r="C82" s="424"/>
      <c r="D82" s="426"/>
      <c r="E82" s="426"/>
      <c r="F82" s="424"/>
      <c r="G82" s="427"/>
      <c r="H82" s="424"/>
      <c r="I82" s="427"/>
      <c r="J82" s="427"/>
      <c r="K82" s="689"/>
      <c r="L82" s="428"/>
      <c r="M82" s="521"/>
      <c r="N82" s="521"/>
      <c r="O82" s="522"/>
      <c r="P82" s="377"/>
      <c r="Q82" s="431"/>
      <c r="R82" s="432"/>
      <c r="S82" s="402"/>
      <c r="T82" s="402"/>
      <c r="U82" s="402"/>
      <c r="V82" s="403"/>
      <c r="W82" s="433"/>
      <c r="X82" s="434"/>
      <c r="Y82" s="434"/>
      <c r="Z82" s="435"/>
      <c r="AA82" s="433"/>
      <c r="AB82" s="450"/>
      <c r="AC82" s="451"/>
      <c r="AD82" s="434"/>
      <c r="AE82" s="403"/>
      <c r="AF82" s="403"/>
      <c r="AG82" s="403"/>
      <c r="AH82" s="404"/>
      <c r="AI82" s="404"/>
      <c r="AJ82" s="687"/>
    </row>
    <row r="83" spans="1:36" ht="22.5" customHeight="1">
      <c r="A83" s="65"/>
      <c r="B83" s="398"/>
      <c r="C83" s="65"/>
      <c r="D83" s="67"/>
      <c r="E83" s="415"/>
      <c r="F83" s="413"/>
      <c r="G83" s="416"/>
      <c r="H83" s="413"/>
      <c r="I83" s="416"/>
      <c r="J83" s="416"/>
      <c r="K83" s="444"/>
      <c r="L83" s="417"/>
      <c r="M83" s="415"/>
      <c r="N83" s="415"/>
      <c r="O83" s="445"/>
      <c r="P83" s="446"/>
      <c r="Q83" s="420"/>
      <c r="R83" s="382"/>
      <c r="S83" s="348"/>
      <c r="T83" s="348"/>
      <c r="U83" s="348"/>
      <c r="V83" s="387"/>
      <c r="W83" s="383"/>
      <c r="X83" s="421"/>
      <c r="Y83" s="387"/>
      <c r="Z83" s="422"/>
      <c r="AA83" s="447"/>
      <c r="AB83" s="385"/>
      <c r="AC83" s="386"/>
      <c r="AD83" s="421"/>
      <c r="AE83" s="421"/>
      <c r="AF83" s="387"/>
      <c r="AG83" s="387"/>
      <c r="AH83" s="388"/>
      <c r="AI83" s="388"/>
      <c r="AJ83" s="423"/>
    </row>
    <row r="84" spans="1:36" ht="22.5" customHeight="1">
      <c r="A84" s="452">
        <v>13</v>
      </c>
      <c r="B84" s="453" t="s">
        <v>311</v>
      </c>
      <c r="C84" s="452">
        <v>451</v>
      </c>
      <c r="D84" s="454">
        <v>4</v>
      </c>
      <c r="E84" s="454" t="s">
        <v>459</v>
      </c>
      <c r="F84" s="452">
        <v>1</v>
      </c>
      <c r="G84" s="455" t="s">
        <v>104</v>
      </c>
      <c r="H84" s="452">
        <v>19506</v>
      </c>
      <c r="I84" s="455">
        <v>39</v>
      </c>
      <c r="J84" s="455">
        <v>1265</v>
      </c>
      <c r="K84" s="340" t="s">
        <v>281</v>
      </c>
      <c r="L84" s="456"/>
      <c r="M84" s="457">
        <v>2</v>
      </c>
      <c r="N84" s="457">
        <v>0</v>
      </c>
      <c r="O84" s="458" t="s">
        <v>312</v>
      </c>
      <c r="P84" s="459">
        <v>814</v>
      </c>
      <c r="Q84" s="460">
        <v>4400</v>
      </c>
      <c r="R84" s="478"/>
      <c r="S84" s="121"/>
      <c r="T84" s="121"/>
      <c r="U84" s="121"/>
      <c r="V84" s="461"/>
      <c r="W84" s="462"/>
      <c r="X84" s="463"/>
      <c r="Y84" s="461"/>
      <c r="Z84" s="464"/>
      <c r="AA84" s="465"/>
      <c r="AB84" s="471"/>
      <c r="AC84" s="472"/>
      <c r="AD84" s="463"/>
      <c r="AE84" s="463"/>
      <c r="AF84" s="461"/>
      <c r="AG84" s="461"/>
      <c r="AH84" s="466"/>
      <c r="AI84" s="466"/>
      <c r="AJ84" s="467"/>
    </row>
    <row r="85" spans="1:36" ht="22.5" customHeight="1">
      <c r="A85" s="424"/>
      <c r="B85" s="425"/>
      <c r="C85" s="424"/>
      <c r="D85" s="426"/>
      <c r="E85" s="426"/>
      <c r="F85" s="424"/>
      <c r="G85" s="427"/>
      <c r="H85" s="424"/>
      <c r="I85" s="427"/>
      <c r="J85" s="427"/>
      <c r="K85" s="339" t="s">
        <v>219</v>
      </c>
      <c r="L85" s="353">
        <v>2</v>
      </c>
      <c r="M85" s="107">
        <v>1</v>
      </c>
      <c r="N85" s="107">
        <v>2</v>
      </c>
      <c r="O85" s="354" t="s">
        <v>223</v>
      </c>
      <c r="P85" s="355">
        <v>615</v>
      </c>
      <c r="Q85" s="81">
        <v>4400</v>
      </c>
      <c r="R85" s="64">
        <f>P85*Q85</f>
        <v>2706000</v>
      </c>
      <c r="S85" s="63">
        <v>1</v>
      </c>
      <c r="T85" s="63" t="s">
        <v>158</v>
      </c>
      <c r="U85" s="63" t="s">
        <v>159</v>
      </c>
      <c r="V85" s="90">
        <v>2</v>
      </c>
      <c r="W85" s="314" t="s">
        <v>317</v>
      </c>
      <c r="X85" s="86">
        <v>100</v>
      </c>
      <c r="Y85" s="86">
        <v>6750</v>
      </c>
      <c r="Z85" s="321">
        <f>W85*Y85</f>
        <v>1134000</v>
      </c>
      <c r="AA85" s="327" t="s">
        <v>235</v>
      </c>
      <c r="AB85" s="338"/>
      <c r="AC85" s="331"/>
      <c r="AD85" s="434">
        <f>R85+Z85</f>
        <v>3840000</v>
      </c>
      <c r="AE85" s="86">
        <f>AD85*X85/100</f>
        <v>3840000</v>
      </c>
      <c r="AF85" s="333" t="s">
        <v>207</v>
      </c>
      <c r="AG85" s="356">
        <v>0</v>
      </c>
      <c r="AH85" s="151">
        <v>0.01</v>
      </c>
      <c r="AI85" s="151"/>
      <c r="AJ85" s="439"/>
    </row>
    <row r="86" spans="1:36" ht="22.5" customHeight="1">
      <c r="A86" s="424"/>
      <c r="B86" s="425"/>
      <c r="C86" s="424"/>
      <c r="D86" s="426"/>
      <c r="E86" s="426"/>
      <c r="F86" s="424"/>
      <c r="G86" s="427"/>
      <c r="H86" s="424"/>
      <c r="I86" s="427"/>
      <c r="J86" s="427"/>
      <c r="K86" s="56" t="s">
        <v>220</v>
      </c>
      <c r="L86" s="317"/>
      <c r="M86" s="58"/>
      <c r="N86" s="58"/>
      <c r="O86" s="308"/>
      <c r="P86" s="324"/>
      <c r="Q86" s="79"/>
      <c r="R86" s="59"/>
      <c r="S86" s="9"/>
      <c r="T86" s="63"/>
      <c r="U86" s="63"/>
      <c r="V86" s="88"/>
      <c r="W86" s="313"/>
      <c r="X86" s="87"/>
      <c r="Y86" s="87"/>
      <c r="Z86" s="133"/>
      <c r="AA86" s="326"/>
      <c r="AB86" s="334"/>
      <c r="AC86" s="330"/>
      <c r="AD86" s="87"/>
      <c r="AE86" s="133"/>
      <c r="AF86" s="90"/>
      <c r="AG86" s="90"/>
      <c r="AH86" s="142"/>
      <c r="AI86" s="142"/>
      <c r="AJ86" s="439"/>
    </row>
    <row r="87" spans="1:36" ht="22.5" customHeight="1">
      <c r="A87" s="424"/>
      <c r="B87" s="425"/>
      <c r="C87" s="424"/>
      <c r="D87" s="426"/>
      <c r="E87" s="426"/>
      <c r="F87" s="424"/>
      <c r="G87" s="427"/>
      <c r="H87" s="424"/>
      <c r="I87" s="427"/>
      <c r="J87" s="427"/>
      <c r="K87" s="473"/>
      <c r="L87" s="318">
        <v>3</v>
      </c>
      <c r="M87" s="357">
        <v>0</v>
      </c>
      <c r="N87" s="357">
        <v>0</v>
      </c>
      <c r="O87" s="358" t="s">
        <v>223</v>
      </c>
      <c r="P87" s="377">
        <v>15</v>
      </c>
      <c r="Q87" s="79">
        <v>4400</v>
      </c>
      <c r="R87" s="64">
        <f>P87*Q87</f>
        <v>66000</v>
      </c>
      <c r="S87" s="9">
        <v>2</v>
      </c>
      <c r="T87" s="63" t="s">
        <v>239</v>
      </c>
      <c r="U87" s="63" t="s">
        <v>108</v>
      </c>
      <c r="V87" s="88">
        <v>3</v>
      </c>
      <c r="W87" s="314" t="s">
        <v>206</v>
      </c>
      <c r="X87" s="87">
        <v>100</v>
      </c>
      <c r="Y87" s="87">
        <v>7150</v>
      </c>
      <c r="Z87" s="321">
        <f>W87*Y87</f>
        <v>429000</v>
      </c>
      <c r="AA87" s="314" t="s">
        <v>253</v>
      </c>
      <c r="AB87" s="333">
        <f>Z87*6/100</f>
        <v>25740</v>
      </c>
      <c r="AC87" s="331">
        <f>Z87-AB87</f>
        <v>403260</v>
      </c>
      <c r="AD87" s="87">
        <f>R87+AC87</f>
        <v>469260</v>
      </c>
      <c r="AE87" s="90">
        <f>AD87*X87/100</f>
        <v>469260</v>
      </c>
      <c r="AF87" s="90"/>
      <c r="AG87" s="90">
        <f>AD87</f>
        <v>469260</v>
      </c>
      <c r="AH87" s="142">
        <v>0.3</v>
      </c>
      <c r="AI87" s="142">
        <f>AG87*AH87/100</f>
        <v>1407.78</v>
      </c>
      <c r="AJ87" s="439" t="s">
        <v>314</v>
      </c>
    </row>
    <row r="88" spans="1:36" ht="22.5" customHeight="1">
      <c r="A88" s="424"/>
      <c r="B88" s="425"/>
      <c r="C88" s="424"/>
      <c r="D88" s="426"/>
      <c r="E88" s="426"/>
      <c r="F88" s="424"/>
      <c r="G88" s="427"/>
      <c r="H88" s="424"/>
      <c r="I88" s="427"/>
      <c r="J88" s="427"/>
      <c r="K88" s="473"/>
      <c r="L88" s="428"/>
      <c r="M88" s="521"/>
      <c r="N88" s="521"/>
      <c r="O88" s="522"/>
      <c r="P88" s="377"/>
      <c r="Q88" s="431"/>
      <c r="R88" s="432"/>
      <c r="S88" s="402"/>
      <c r="T88" s="402"/>
      <c r="U88" s="402"/>
      <c r="V88" s="403"/>
      <c r="W88" s="433"/>
      <c r="X88" s="434"/>
      <c r="Y88" s="434"/>
      <c r="Z88" s="435"/>
      <c r="AA88" s="433"/>
      <c r="AB88" s="450"/>
      <c r="AC88" s="451"/>
      <c r="AD88" s="434"/>
      <c r="AE88" s="403"/>
      <c r="AF88" s="403"/>
      <c r="AG88" s="403"/>
      <c r="AH88" s="404"/>
      <c r="AI88" s="404"/>
      <c r="AJ88" s="439"/>
    </row>
    <row r="89" spans="1:36" ht="22.5" customHeight="1">
      <c r="A89" s="424"/>
      <c r="B89" s="425"/>
      <c r="C89" s="424"/>
      <c r="D89" s="426"/>
      <c r="E89" s="426"/>
      <c r="F89" s="424"/>
      <c r="G89" s="427"/>
      <c r="H89" s="424"/>
      <c r="I89" s="427"/>
      <c r="J89" s="427"/>
      <c r="K89" s="473"/>
      <c r="L89" s="318">
        <v>3</v>
      </c>
      <c r="M89" s="357">
        <v>0</v>
      </c>
      <c r="N89" s="357">
        <v>0</v>
      </c>
      <c r="O89" s="358" t="s">
        <v>223</v>
      </c>
      <c r="P89" s="377">
        <v>15</v>
      </c>
      <c r="Q89" s="79">
        <v>4400</v>
      </c>
      <c r="R89" s="64">
        <f>P89*Q89</f>
        <v>66000</v>
      </c>
      <c r="S89" s="9"/>
      <c r="T89" s="63" t="s">
        <v>239</v>
      </c>
      <c r="U89" s="63" t="s">
        <v>108</v>
      </c>
      <c r="V89" s="88">
        <v>3</v>
      </c>
      <c r="W89" s="314" t="s">
        <v>206</v>
      </c>
      <c r="X89" s="87">
        <v>100</v>
      </c>
      <c r="Y89" s="87">
        <v>7150</v>
      </c>
      <c r="Z89" s="321">
        <f>W89*Y89</f>
        <v>429000</v>
      </c>
      <c r="AA89" s="314" t="s">
        <v>253</v>
      </c>
      <c r="AB89" s="333">
        <f>Z89*6/100</f>
        <v>25740</v>
      </c>
      <c r="AC89" s="331">
        <f>Z89-AB89</f>
        <v>403260</v>
      </c>
      <c r="AD89" s="87">
        <f>R89+AC89</f>
        <v>469260</v>
      </c>
      <c r="AE89" s="90">
        <f>AD89*X89/100</f>
        <v>469260</v>
      </c>
      <c r="AF89" s="90"/>
      <c r="AG89" s="90">
        <f>AD89</f>
        <v>469260</v>
      </c>
      <c r="AH89" s="142">
        <v>0.3</v>
      </c>
      <c r="AI89" s="142">
        <f>AG89*AH89/100</f>
        <v>1407.78</v>
      </c>
      <c r="AJ89" s="439" t="s">
        <v>315</v>
      </c>
    </row>
    <row r="90" spans="1:36" ht="22.5" customHeight="1">
      <c r="A90" s="424"/>
      <c r="B90" s="425"/>
      <c r="C90" s="424"/>
      <c r="D90" s="426"/>
      <c r="E90" s="426"/>
      <c r="F90" s="424"/>
      <c r="G90" s="427"/>
      <c r="H90" s="424"/>
      <c r="I90" s="427"/>
      <c r="J90" s="427"/>
      <c r="K90" s="473"/>
      <c r="L90" s="428"/>
      <c r="M90" s="521"/>
      <c r="N90" s="521"/>
      <c r="O90" s="522"/>
      <c r="P90" s="377"/>
      <c r="Q90" s="431"/>
      <c r="R90" s="432"/>
      <c r="S90" s="402"/>
      <c r="T90" s="402"/>
      <c r="U90" s="402"/>
      <c r="V90" s="403"/>
      <c r="W90" s="433"/>
      <c r="X90" s="434"/>
      <c r="Y90" s="434"/>
      <c r="Z90" s="435"/>
      <c r="AA90" s="433"/>
      <c r="AB90" s="450"/>
      <c r="AC90" s="451"/>
      <c r="AD90" s="434"/>
      <c r="AE90" s="403"/>
      <c r="AF90" s="403"/>
      <c r="AG90" s="403"/>
      <c r="AH90" s="404"/>
      <c r="AI90" s="404"/>
      <c r="AJ90" s="439"/>
    </row>
    <row r="91" spans="1:36" ht="22.5" customHeight="1">
      <c r="A91" s="424"/>
      <c r="B91" s="425"/>
      <c r="C91" s="424"/>
      <c r="D91" s="426"/>
      <c r="E91" s="426"/>
      <c r="F91" s="424"/>
      <c r="G91" s="427"/>
      <c r="H91" s="424"/>
      <c r="I91" s="427"/>
      <c r="J91" s="427"/>
      <c r="K91" s="473"/>
      <c r="L91" s="318">
        <v>3</v>
      </c>
      <c r="M91" s="357">
        <v>0</v>
      </c>
      <c r="N91" s="357">
        <v>0</v>
      </c>
      <c r="O91" s="358" t="s">
        <v>223</v>
      </c>
      <c r="P91" s="377">
        <v>15</v>
      </c>
      <c r="Q91" s="79">
        <v>4400</v>
      </c>
      <c r="R91" s="64">
        <f>P91*Q91</f>
        <v>66000</v>
      </c>
      <c r="S91" s="9"/>
      <c r="T91" s="63" t="s">
        <v>239</v>
      </c>
      <c r="U91" s="63" t="s">
        <v>108</v>
      </c>
      <c r="V91" s="88">
        <v>3</v>
      </c>
      <c r="W91" s="314" t="s">
        <v>206</v>
      </c>
      <c r="X91" s="87">
        <v>100</v>
      </c>
      <c r="Y91" s="87">
        <v>7150</v>
      </c>
      <c r="Z91" s="321">
        <f>W91*Y91</f>
        <v>429000</v>
      </c>
      <c r="AA91" s="314" t="s">
        <v>253</v>
      </c>
      <c r="AB91" s="333">
        <f>Z91*6/100</f>
        <v>25740</v>
      </c>
      <c r="AC91" s="331">
        <f>Z91-AB91</f>
        <v>403260</v>
      </c>
      <c r="AD91" s="87">
        <f>R91+AC91</f>
        <v>469260</v>
      </c>
      <c r="AE91" s="90">
        <f>AD91*X91/100</f>
        <v>469260</v>
      </c>
      <c r="AF91" s="90"/>
      <c r="AG91" s="90">
        <f>AD91</f>
        <v>469260</v>
      </c>
      <c r="AH91" s="142">
        <v>0.3</v>
      </c>
      <c r="AI91" s="142">
        <f>AG91*AH91/100</f>
        <v>1407.78</v>
      </c>
      <c r="AJ91" s="439" t="s">
        <v>316</v>
      </c>
    </row>
    <row r="92" spans="1:36" ht="22.5" customHeight="1">
      <c r="A92" s="424"/>
      <c r="B92" s="425"/>
      <c r="C92" s="424"/>
      <c r="D92" s="426"/>
      <c r="E92" s="426"/>
      <c r="F92" s="424"/>
      <c r="G92" s="427"/>
      <c r="H92" s="424"/>
      <c r="I92" s="427"/>
      <c r="J92" s="427"/>
      <c r="K92" s="473"/>
      <c r="L92" s="428"/>
      <c r="M92" s="521"/>
      <c r="N92" s="521"/>
      <c r="O92" s="522"/>
      <c r="P92" s="377"/>
      <c r="Q92" s="431"/>
      <c r="R92" s="432"/>
      <c r="S92" s="402"/>
      <c r="T92" s="402"/>
      <c r="U92" s="402"/>
      <c r="V92" s="403"/>
      <c r="W92" s="433"/>
      <c r="X92" s="434"/>
      <c r="Y92" s="434"/>
      <c r="Z92" s="435"/>
      <c r="AA92" s="433"/>
      <c r="AB92" s="450"/>
      <c r="AC92" s="451"/>
      <c r="AD92" s="434"/>
      <c r="AE92" s="403"/>
      <c r="AF92" s="403"/>
      <c r="AG92" s="403"/>
      <c r="AH92" s="404"/>
      <c r="AI92" s="404"/>
      <c r="AJ92" s="439"/>
    </row>
    <row r="93" spans="1:36" ht="22.5" customHeight="1">
      <c r="A93" s="424"/>
      <c r="B93" s="425"/>
      <c r="C93" s="424"/>
      <c r="D93" s="426"/>
      <c r="E93" s="426"/>
      <c r="F93" s="424"/>
      <c r="G93" s="427"/>
      <c r="H93" s="424"/>
      <c r="I93" s="427"/>
      <c r="J93" s="427"/>
      <c r="K93" s="473"/>
      <c r="L93" s="353">
        <v>2</v>
      </c>
      <c r="M93" s="107">
        <v>0</v>
      </c>
      <c r="N93" s="107">
        <v>1</v>
      </c>
      <c r="O93" s="354" t="s">
        <v>318</v>
      </c>
      <c r="P93" s="523">
        <v>154</v>
      </c>
      <c r="Q93" s="81">
        <v>4400</v>
      </c>
      <c r="R93" s="64">
        <f>P93*Q93</f>
        <v>677600</v>
      </c>
      <c r="S93" s="63">
        <v>1</v>
      </c>
      <c r="T93" s="63" t="s">
        <v>158</v>
      </c>
      <c r="U93" s="63" t="s">
        <v>108</v>
      </c>
      <c r="V93" s="90">
        <v>2</v>
      </c>
      <c r="W93" s="314" t="s">
        <v>319</v>
      </c>
      <c r="X93" s="86">
        <v>100</v>
      </c>
      <c r="Y93" s="86">
        <v>6750</v>
      </c>
      <c r="Z93" s="321">
        <f>W93*Y93</f>
        <v>1039500</v>
      </c>
      <c r="AA93" s="327" t="s">
        <v>249</v>
      </c>
      <c r="AB93" s="338"/>
      <c r="AC93" s="331"/>
      <c r="AD93" s="434">
        <f>R93+Z93</f>
        <v>1717100</v>
      </c>
      <c r="AE93" s="86">
        <f>AD93*X93/100</f>
        <v>1717100</v>
      </c>
      <c r="AF93" s="333" t="s">
        <v>496</v>
      </c>
      <c r="AG93" s="356">
        <v>0</v>
      </c>
      <c r="AH93" s="151">
        <v>0.02</v>
      </c>
      <c r="AI93" s="151"/>
      <c r="AJ93" s="439" t="s">
        <v>322</v>
      </c>
    </row>
    <row r="94" spans="1:36" ht="22.5" customHeight="1">
      <c r="A94" s="424"/>
      <c r="B94" s="425"/>
      <c r="C94" s="424"/>
      <c r="D94" s="426"/>
      <c r="E94" s="426"/>
      <c r="F94" s="424"/>
      <c r="G94" s="427"/>
      <c r="H94" s="424"/>
      <c r="I94" s="427"/>
      <c r="J94" s="427"/>
      <c r="K94" s="473"/>
      <c r="L94" s="317"/>
      <c r="M94" s="58"/>
      <c r="N94" s="58"/>
      <c r="O94" s="308"/>
      <c r="P94" s="324"/>
      <c r="Q94" s="79"/>
      <c r="R94" s="59"/>
      <c r="S94" s="9"/>
      <c r="T94" s="63"/>
      <c r="U94" s="63"/>
      <c r="V94" s="88"/>
      <c r="W94" s="313"/>
      <c r="X94" s="87"/>
      <c r="Y94" s="87"/>
      <c r="Z94" s="133"/>
      <c r="AA94" s="326"/>
      <c r="AB94" s="334"/>
      <c r="AC94" s="330"/>
      <c r="AD94" s="87"/>
      <c r="AE94" s="133"/>
      <c r="AF94" s="90"/>
      <c r="AG94" s="90"/>
      <c r="AH94" s="142"/>
      <c r="AI94" s="142"/>
      <c r="AJ94" s="439"/>
    </row>
    <row r="95" spans="1:36" ht="22.5" customHeight="1">
      <c r="A95" s="424"/>
      <c r="B95" s="425"/>
      <c r="C95" s="424"/>
      <c r="D95" s="426"/>
      <c r="E95" s="426"/>
      <c r="F95" s="424"/>
      <c r="G95" s="427"/>
      <c r="H95" s="424"/>
      <c r="I95" s="427"/>
      <c r="J95" s="427"/>
      <c r="K95" s="473"/>
      <c r="L95" s="318">
        <v>3</v>
      </c>
      <c r="M95" s="357">
        <v>0</v>
      </c>
      <c r="N95" s="357">
        <v>0</v>
      </c>
      <c r="O95" s="358" t="s">
        <v>321</v>
      </c>
      <c r="P95" s="377">
        <v>37.5</v>
      </c>
      <c r="Q95" s="79">
        <v>4400</v>
      </c>
      <c r="R95" s="64">
        <f>P95*Q95</f>
        <v>165000</v>
      </c>
      <c r="S95" s="9">
        <v>2</v>
      </c>
      <c r="T95" s="63" t="s">
        <v>222</v>
      </c>
      <c r="U95" s="63" t="s">
        <v>108</v>
      </c>
      <c r="V95" s="88">
        <v>3</v>
      </c>
      <c r="W95" s="314" t="s">
        <v>320</v>
      </c>
      <c r="X95" s="87">
        <v>100</v>
      </c>
      <c r="Y95" s="87">
        <v>2650</v>
      </c>
      <c r="Z95" s="321">
        <f>W95*Y95</f>
        <v>397500</v>
      </c>
      <c r="AA95" s="314" t="s">
        <v>249</v>
      </c>
      <c r="AB95" s="333">
        <f>Z95*8/100</f>
        <v>31800</v>
      </c>
      <c r="AC95" s="331">
        <f>Z95-AB95</f>
        <v>365700</v>
      </c>
      <c r="AD95" s="87">
        <f>R95+AC95</f>
        <v>530700</v>
      </c>
      <c r="AE95" s="90">
        <f>AD95*X95/100</f>
        <v>530700</v>
      </c>
      <c r="AF95" s="90"/>
      <c r="AG95" s="90">
        <f>AD95</f>
        <v>530700</v>
      </c>
      <c r="AH95" s="142">
        <v>0.3</v>
      </c>
      <c r="AI95" s="142">
        <f>AG95*AH95/100</f>
        <v>1592.1</v>
      </c>
      <c r="AJ95" s="439" t="s">
        <v>322</v>
      </c>
    </row>
    <row r="96" spans="1:36" ht="22.5" customHeight="1">
      <c r="A96" s="424"/>
      <c r="B96" s="425"/>
      <c r="C96" s="424"/>
      <c r="D96" s="426"/>
      <c r="E96" s="426"/>
      <c r="F96" s="424"/>
      <c r="G96" s="427"/>
      <c r="H96" s="424"/>
      <c r="I96" s="427"/>
      <c r="J96" s="427"/>
      <c r="K96" s="689"/>
      <c r="L96" s="428"/>
      <c r="M96" s="521"/>
      <c r="N96" s="521"/>
      <c r="O96" s="522"/>
      <c r="P96" s="377"/>
      <c r="Q96" s="431"/>
      <c r="R96" s="432"/>
      <c r="S96" s="402"/>
      <c r="T96" s="402"/>
      <c r="U96" s="402"/>
      <c r="V96" s="403"/>
      <c r="W96" s="433"/>
      <c r="X96" s="434"/>
      <c r="Y96" s="434"/>
      <c r="Z96" s="435"/>
      <c r="AA96" s="433"/>
      <c r="AB96" s="450"/>
      <c r="AC96" s="451"/>
      <c r="AD96" s="434"/>
      <c r="AE96" s="403"/>
      <c r="AF96" s="403"/>
      <c r="AG96" s="403"/>
      <c r="AH96" s="404"/>
      <c r="AI96" s="404"/>
      <c r="AJ96" s="687"/>
    </row>
    <row r="97" spans="1:36" ht="22.5" customHeight="1">
      <c r="A97" s="65"/>
      <c r="B97" s="398"/>
      <c r="C97" s="65"/>
      <c r="D97" s="67"/>
      <c r="E97" s="415"/>
      <c r="F97" s="413"/>
      <c r="G97" s="416"/>
      <c r="H97" s="413"/>
      <c r="I97" s="416"/>
      <c r="J97" s="416"/>
      <c r="K97" s="444"/>
      <c r="L97" s="417"/>
      <c r="M97" s="415"/>
      <c r="N97" s="415"/>
      <c r="O97" s="445"/>
      <c r="P97" s="446"/>
      <c r="Q97" s="420"/>
      <c r="R97" s="382"/>
      <c r="S97" s="348"/>
      <c r="T97" s="348"/>
      <c r="U97" s="348"/>
      <c r="V97" s="387"/>
      <c r="W97" s="383"/>
      <c r="X97" s="421"/>
      <c r="Y97" s="387"/>
      <c r="Z97" s="422"/>
      <c r="AA97" s="447"/>
      <c r="AB97" s="385"/>
      <c r="AC97" s="386"/>
      <c r="AD97" s="421"/>
      <c r="AE97" s="421"/>
      <c r="AF97" s="387"/>
      <c r="AG97" s="387"/>
      <c r="AH97" s="388"/>
      <c r="AI97" s="388"/>
      <c r="AJ97" s="423"/>
    </row>
    <row r="98" spans="1:36" ht="22.5" customHeight="1">
      <c r="A98" s="452">
        <v>14</v>
      </c>
      <c r="B98" s="453" t="s">
        <v>460</v>
      </c>
      <c r="C98" s="452">
        <v>381</v>
      </c>
      <c r="D98" s="454">
        <v>4</v>
      </c>
      <c r="E98" s="454" t="s">
        <v>461</v>
      </c>
      <c r="F98" s="452">
        <v>1</v>
      </c>
      <c r="G98" s="455" t="s">
        <v>104</v>
      </c>
      <c r="H98" s="452">
        <v>1926</v>
      </c>
      <c r="I98" s="455">
        <v>198</v>
      </c>
      <c r="J98" s="455">
        <v>1615</v>
      </c>
      <c r="K98" s="340" t="s">
        <v>281</v>
      </c>
      <c r="L98" s="456"/>
      <c r="M98" s="457">
        <v>0</v>
      </c>
      <c r="N98" s="457">
        <v>1</v>
      </c>
      <c r="O98" s="458" t="s">
        <v>231</v>
      </c>
      <c r="P98" s="459">
        <v>110</v>
      </c>
      <c r="Q98" s="460">
        <v>5000</v>
      </c>
      <c r="R98" s="478"/>
      <c r="S98" s="121"/>
      <c r="T98" s="121"/>
      <c r="U98" s="121"/>
      <c r="V98" s="461"/>
      <c r="W98" s="462"/>
      <c r="X98" s="463"/>
      <c r="Y98" s="461"/>
      <c r="Z98" s="464"/>
      <c r="AA98" s="465"/>
      <c r="AB98" s="471"/>
      <c r="AC98" s="472"/>
      <c r="AD98" s="463"/>
      <c r="AE98" s="463"/>
      <c r="AF98" s="461"/>
      <c r="AG98" s="461"/>
      <c r="AH98" s="466"/>
      <c r="AI98" s="466"/>
      <c r="AJ98" s="467"/>
    </row>
    <row r="99" spans="1:36" ht="22.5" customHeight="1">
      <c r="A99" s="424"/>
      <c r="B99" s="425"/>
      <c r="C99" s="424"/>
      <c r="D99" s="426"/>
      <c r="E99" s="426"/>
      <c r="F99" s="424"/>
      <c r="G99" s="427"/>
      <c r="H99" s="424"/>
      <c r="I99" s="427"/>
      <c r="J99" s="427"/>
      <c r="K99" s="339" t="s">
        <v>219</v>
      </c>
      <c r="L99" s="353">
        <v>2</v>
      </c>
      <c r="M99" s="107">
        <v>0</v>
      </c>
      <c r="N99" s="107">
        <v>0</v>
      </c>
      <c r="O99" s="354" t="s">
        <v>324</v>
      </c>
      <c r="P99" s="355">
        <v>98.75</v>
      </c>
      <c r="Q99" s="81">
        <v>5000</v>
      </c>
      <c r="R99" s="64">
        <f>P99*Q99</f>
        <v>493750</v>
      </c>
      <c r="S99" s="63">
        <v>1</v>
      </c>
      <c r="T99" s="63" t="s">
        <v>158</v>
      </c>
      <c r="U99" s="63" t="s">
        <v>108</v>
      </c>
      <c r="V99" s="90">
        <v>2</v>
      </c>
      <c r="W99" s="314" t="s">
        <v>279</v>
      </c>
      <c r="X99" s="86">
        <v>50</v>
      </c>
      <c r="Y99" s="86">
        <v>6750</v>
      </c>
      <c r="Z99" s="321">
        <f>W99*Y99</f>
        <v>567000</v>
      </c>
      <c r="AA99" s="327" t="s">
        <v>286</v>
      </c>
      <c r="AB99" s="338"/>
      <c r="AC99" s="331"/>
      <c r="AD99" s="434">
        <f>R99+Z99</f>
        <v>1060750</v>
      </c>
      <c r="AE99" s="86">
        <f>AD99*X99/100</f>
        <v>530375</v>
      </c>
      <c r="AF99" s="333" t="s">
        <v>207</v>
      </c>
      <c r="AG99" s="356">
        <v>0</v>
      </c>
      <c r="AH99" s="151">
        <v>0.01</v>
      </c>
      <c r="AI99" s="151"/>
      <c r="AJ99" s="439"/>
    </row>
    <row r="100" spans="1:36" ht="22.5" customHeight="1">
      <c r="A100" s="424"/>
      <c r="B100" s="425"/>
      <c r="C100" s="424"/>
      <c r="D100" s="426"/>
      <c r="E100" s="426"/>
      <c r="F100" s="424"/>
      <c r="G100" s="427"/>
      <c r="H100" s="424"/>
      <c r="I100" s="427"/>
      <c r="J100" s="427"/>
      <c r="K100" s="56" t="s">
        <v>220</v>
      </c>
      <c r="L100" s="317"/>
      <c r="M100" s="58"/>
      <c r="N100" s="58"/>
      <c r="O100" s="308"/>
      <c r="P100" s="324"/>
      <c r="Q100" s="79"/>
      <c r="R100" s="59"/>
      <c r="S100" s="9"/>
      <c r="T100" s="63"/>
      <c r="U100" s="63"/>
      <c r="V100" s="88"/>
      <c r="W100" s="313"/>
      <c r="X100" s="87"/>
      <c r="Y100" s="87"/>
      <c r="Z100" s="133"/>
      <c r="AA100" s="326"/>
      <c r="AB100" s="334"/>
      <c r="AC100" s="330"/>
      <c r="AD100" s="87"/>
      <c r="AE100" s="133"/>
      <c r="AF100" s="90"/>
      <c r="AG100" s="90"/>
      <c r="AH100" s="142"/>
      <c r="AI100" s="142"/>
      <c r="AJ100" s="439"/>
    </row>
    <row r="101" spans="1:36" ht="22.5" customHeight="1">
      <c r="A101" s="424"/>
      <c r="B101" s="425"/>
      <c r="C101" s="424"/>
      <c r="D101" s="426"/>
      <c r="E101" s="426"/>
      <c r="F101" s="424"/>
      <c r="G101" s="427"/>
      <c r="H101" s="424"/>
      <c r="I101" s="427"/>
      <c r="J101" s="427"/>
      <c r="K101" s="473"/>
      <c r="L101" s="318">
        <v>3</v>
      </c>
      <c r="M101" s="357">
        <v>0</v>
      </c>
      <c r="N101" s="357">
        <v>0</v>
      </c>
      <c r="O101" s="358" t="s">
        <v>323</v>
      </c>
      <c r="P101" s="377">
        <v>11.25</v>
      </c>
      <c r="Q101" s="79">
        <v>5000</v>
      </c>
      <c r="R101" s="64">
        <f>P101*Q101</f>
        <v>56250</v>
      </c>
      <c r="S101" s="9"/>
      <c r="T101" s="63" t="s">
        <v>252</v>
      </c>
      <c r="U101" s="63" t="s">
        <v>108</v>
      </c>
      <c r="V101" s="88">
        <v>3</v>
      </c>
      <c r="W101" s="314" t="s">
        <v>313</v>
      </c>
      <c r="X101" s="87">
        <v>50</v>
      </c>
      <c r="Y101" s="87">
        <v>6600</v>
      </c>
      <c r="Z101" s="321">
        <f>W101*Y101</f>
        <v>297000</v>
      </c>
      <c r="AA101" s="314" t="s">
        <v>233</v>
      </c>
      <c r="AB101" s="333">
        <f>Z101*4/100</f>
        <v>11880</v>
      </c>
      <c r="AC101" s="331">
        <f>Z101-AB101</f>
        <v>285120</v>
      </c>
      <c r="AD101" s="87">
        <f>R101+AC101</f>
        <v>341370</v>
      </c>
      <c r="AE101" s="90">
        <f>AD101*X101/100</f>
        <v>170685</v>
      </c>
      <c r="AF101" s="90"/>
      <c r="AG101" s="90">
        <f>AD101</f>
        <v>341370</v>
      </c>
      <c r="AH101" s="142">
        <v>0.3</v>
      </c>
      <c r="AI101" s="142">
        <f>AG101*AH101/100</f>
        <v>1024.11</v>
      </c>
      <c r="AJ101" s="439" t="s">
        <v>325</v>
      </c>
    </row>
    <row r="102" spans="1:36" ht="22.5" customHeight="1">
      <c r="A102" s="65"/>
      <c r="B102" s="398"/>
      <c r="C102" s="65"/>
      <c r="D102" s="67"/>
      <c r="E102" s="415"/>
      <c r="F102" s="413"/>
      <c r="G102" s="416"/>
      <c r="H102" s="413"/>
      <c r="I102" s="416"/>
      <c r="J102" s="416"/>
      <c r="K102" s="444"/>
      <c r="L102" s="417"/>
      <c r="M102" s="415"/>
      <c r="N102" s="415"/>
      <c r="O102" s="445"/>
      <c r="P102" s="446"/>
      <c r="Q102" s="420"/>
      <c r="R102" s="382"/>
      <c r="S102" s="348"/>
      <c r="T102" s="348"/>
      <c r="U102" s="348"/>
      <c r="V102" s="387"/>
      <c r="W102" s="383"/>
      <c r="X102" s="421"/>
      <c r="Y102" s="387"/>
      <c r="Z102" s="422"/>
      <c r="AA102" s="447"/>
      <c r="AB102" s="385"/>
      <c r="AC102" s="386"/>
      <c r="AD102" s="421"/>
      <c r="AE102" s="421"/>
      <c r="AF102" s="387"/>
      <c r="AG102" s="387"/>
      <c r="AH102" s="388"/>
      <c r="AI102" s="388"/>
      <c r="AJ102" s="423" t="s">
        <v>503</v>
      </c>
    </row>
    <row r="103" spans="1:36" ht="22.5" customHeight="1">
      <c r="A103" s="452">
        <v>15</v>
      </c>
      <c r="B103" s="453" t="s">
        <v>462</v>
      </c>
      <c r="C103" s="452">
        <v>60</v>
      </c>
      <c r="D103" s="454">
        <v>4</v>
      </c>
      <c r="E103" s="454" t="s">
        <v>471</v>
      </c>
      <c r="F103" s="452">
        <v>1</v>
      </c>
      <c r="G103" s="455" t="s">
        <v>104</v>
      </c>
      <c r="H103" s="452">
        <v>398</v>
      </c>
      <c r="I103" s="455">
        <v>266</v>
      </c>
      <c r="J103" s="455">
        <v>216</v>
      </c>
      <c r="K103" s="340" t="s">
        <v>281</v>
      </c>
      <c r="L103" s="456"/>
      <c r="M103" s="457">
        <v>0</v>
      </c>
      <c r="N103" s="457">
        <v>1</v>
      </c>
      <c r="O103" s="458" t="s">
        <v>238</v>
      </c>
      <c r="P103" s="459">
        <v>100</v>
      </c>
      <c r="Q103" s="460">
        <v>5000</v>
      </c>
      <c r="R103" s="478"/>
      <c r="S103" s="121"/>
      <c r="T103" s="121"/>
      <c r="U103" s="121"/>
      <c r="V103" s="461"/>
      <c r="W103" s="462"/>
      <c r="X103" s="463"/>
      <c r="Y103" s="461"/>
      <c r="Z103" s="464"/>
      <c r="AA103" s="465"/>
      <c r="AB103" s="471"/>
      <c r="AC103" s="472"/>
      <c r="AD103" s="463"/>
      <c r="AE103" s="463"/>
      <c r="AF103" s="461"/>
      <c r="AG103" s="461"/>
      <c r="AH103" s="466"/>
      <c r="AI103" s="466"/>
      <c r="AJ103" s="467"/>
    </row>
    <row r="104" spans="1:36" ht="22.5" customHeight="1">
      <c r="A104" s="424"/>
      <c r="B104" s="425"/>
      <c r="C104" s="424"/>
      <c r="D104" s="426"/>
      <c r="E104" s="426"/>
      <c r="F104" s="424"/>
      <c r="G104" s="427"/>
      <c r="H104" s="424"/>
      <c r="I104" s="427"/>
      <c r="J104" s="427"/>
      <c r="K104" s="339" t="s">
        <v>219</v>
      </c>
      <c r="L104" s="318">
        <v>3</v>
      </c>
      <c r="M104" s="357">
        <v>0</v>
      </c>
      <c r="N104" s="357">
        <v>1</v>
      </c>
      <c r="O104" s="358" t="s">
        <v>238</v>
      </c>
      <c r="P104" s="377">
        <v>100</v>
      </c>
      <c r="Q104" s="79">
        <v>5000</v>
      </c>
      <c r="R104" s="64">
        <f>P104*Q104</f>
        <v>500000</v>
      </c>
      <c r="S104" s="9">
        <v>1</v>
      </c>
      <c r="T104" s="63" t="s">
        <v>326</v>
      </c>
      <c r="U104" s="63" t="s">
        <v>108</v>
      </c>
      <c r="V104" s="88">
        <v>3</v>
      </c>
      <c r="W104" s="314" t="s">
        <v>236</v>
      </c>
      <c r="X104" s="87">
        <v>100</v>
      </c>
      <c r="Y104" s="87">
        <v>5600</v>
      </c>
      <c r="Z104" s="321">
        <f>W104*Y104</f>
        <v>448000</v>
      </c>
      <c r="AA104" s="314" t="s">
        <v>245</v>
      </c>
      <c r="AB104" s="333">
        <f>Z104*26/100</f>
        <v>116480</v>
      </c>
      <c r="AC104" s="331">
        <f>Z104-AB104</f>
        <v>331520</v>
      </c>
      <c r="AD104" s="87">
        <f>R104+AC104</f>
        <v>831520</v>
      </c>
      <c r="AE104" s="90">
        <f>AD104*X104/100</f>
        <v>831520</v>
      </c>
      <c r="AF104" s="90"/>
      <c r="AG104" s="90">
        <f>AD104</f>
        <v>831520</v>
      </c>
      <c r="AH104" s="142">
        <v>0.3</v>
      </c>
      <c r="AI104" s="142">
        <f>AG104*AH104/100</f>
        <v>2494.56</v>
      </c>
      <c r="AJ104" s="439" t="s">
        <v>327</v>
      </c>
    </row>
    <row r="105" spans="1:36" ht="22.5" customHeight="1">
      <c r="A105" s="424"/>
      <c r="B105" s="425"/>
      <c r="C105" s="424"/>
      <c r="D105" s="426"/>
      <c r="E105" s="426"/>
      <c r="F105" s="424"/>
      <c r="G105" s="427"/>
      <c r="H105" s="424"/>
      <c r="I105" s="427"/>
      <c r="J105" s="427"/>
      <c r="K105" s="56" t="s">
        <v>220</v>
      </c>
      <c r="L105" s="317"/>
      <c r="M105" s="58"/>
      <c r="N105" s="58"/>
      <c r="O105" s="308"/>
      <c r="P105" s="324"/>
      <c r="Q105" s="79"/>
      <c r="R105" s="59"/>
      <c r="S105" s="9"/>
      <c r="T105" s="63"/>
      <c r="U105" s="63"/>
      <c r="V105" s="88"/>
      <c r="W105" s="313"/>
      <c r="X105" s="87"/>
      <c r="Y105" s="87"/>
      <c r="Z105" s="133"/>
      <c r="AA105" s="326"/>
      <c r="AB105" s="334"/>
      <c r="AC105" s="330"/>
      <c r="AD105" s="87"/>
      <c r="AE105" s="133"/>
      <c r="AF105" s="90"/>
      <c r="AG105" s="90"/>
      <c r="AH105" s="142"/>
      <c r="AI105" s="142"/>
      <c r="AJ105" s="439"/>
    </row>
    <row r="106" spans="1:36" ht="22.5" customHeight="1">
      <c r="A106" s="65"/>
      <c r="B106" s="398"/>
      <c r="C106" s="65"/>
      <c r="D106" s="67"/>
      <c r="E106" s="415"/>
      <c r="F106" s="413"/>
      <c r="G106" s="416"/>
      <c r="H106" s="413"/>
      <c r="I106" s="416"/>
      <c r="J106" s="416"/>
      <c r="K106" s="444"/>
      <c r="L106" s="417"/>
      <c r="M106" s="415"/>
      <c r="N106" s="415"/>
      <c r="O106" s="445"/>
      <c r="P106" s="446"/>
      <c r="Q106" s="420"/>
      <c r="R106" s="382"/>
      <c r="S106" s="348"/>
      <c r="T106" s="348"/>
      <c r="U106" s="348"/>
      <c r="V106" s="387"/>
      <c r="W106" s="383"/>
      <c r="X106" s="421"/>
      <c r="Y106" s="387"/>
      <c r="Z106" s="422"/>
      <c r="AA106" s="447"/>
      <c r="AB106" s="385"/>
      <c r="AC106" s="386"/>
      <c r="AD106" s="421"/>
      <c r="AE106" s="421"/>
      <c r="AF106" s="387"/>
      <c r="AG106" s="387"/>
      <c r="AH106" s="388"/>
      <c r="AI106" s="388"/>
      <c r="AJ106" s="423"/>
    </row>
    <row r="107" spans="1:36" ht="22.5" customHeight="1">
      <c r="A107" s="452">
        <v>16</v>
      </c>
      <c r="B107" s="453" t="s">
        <v>328</v>
      </c>
      <c r="C107" s="452"/>
      <c r="D107" s="454">
        <v>4</v>
      </c>
      <c r="E107" s="454"/>
      <c r="F107" s="452">
        <v>1</v>
      </c>
      <c r="G107" s="455" t="s">
        <v>104</v>
      </c>
      <c r="H107" s="452">
        <v>16133</v>
      </c>
      <c r="I107" s="455">
        <v>636</v>
      </c>
      <c r="J107" s="455">
        <v>845</v>
      </c>
      <c r="K107" s="340" t="s">
        <v>281</v>
      </c>
      <c r="L107" s="456"/>
      <c r="M107" s="457">
        <v>0</v>
      </c>
      <c r="N107" s="457">
        <v>1</v>
      </c>
      <c r="O107" s="458" t="s">
        <v>286</v>
      </c>
      <c r="P107" s="459">
        <v>116</v>
      </c>
      <c r="Q107" s="460">
        <v>5000</v>
      </c>
      <c r="R107" s="478"/>
      <c r="S107" s="121"/>
      <c r="T107" s="121"/>
      <c r="U107" s="121"/>
      <c r="V107" s="461"/>
      <c r="W107" s="462"/>
      <c r="X107" s="463"/>
      <c r="Y107" s="461"/>
      <c r="Z107" s="464"/>
      <c r="AA107" s="465"/>
      <c r="AB107" s="471"/>
      <c r="AC107" s="472"/>
      <c r="AD107" s="463"/>
      <c r="AE107" s="463"/>
      <c r="AF107" s="461"/>
      <c r="AG107" s="461"/>
      <c r="AH107" s="466"/>
      <c r="AI107" s="466"/>
      <c r="AJ107" s="467"/>
    </row>
    <row r="108" spans="1:36" ht="22.5" customHeight="1">
      <c r="A108" s="424"/>
      <c r="B108" s="425"/>
      <c r="C108" s="424"/>
      <c r="D108" s="426"/>
      <c r="E108" s="426"/>
      <c r="F108" s="424"/>
      <c r="G108" s="427"/>
      <c r="H108" s="424"/>
      <c r="I108" s="427"/>
      <c r="J108" s="427"/>
      <c r="K108" s="339" t="s">
        <v>219</v>
      </c>
      <c r="L108" s="318">
        <v>3</v>
      </c>
      <c r="M108" s="357">
        <v>0</v>
      </c>
      <c r="N108" s="357">
        <v>1</v>
      </c>
      <c r="O108" s="358" t="s">
        <v>286</v>
      </c>
      <c r="P108" s="377">
        <v>116</v>
      </c>
      <c r="Q108" s="79">
        <v>5000</v>
      </c>
      <c r="R108" s="64">
        <f>P108*Q108</f>
        <v>580000</v>
      </c>
      <c r="S108" s="9">
        <v>1</v>
      </c>
      <c r="T108" s="63" t="s">
        <v>252</v>
      </c>
      <c r="U108" s="63" t="s">
        <v>243</v>
      </c>
      <c r="V108" s="88">
        <v>3</v>
      </c>
      <c r="W108" s="314" t="s">
        <v>221</v>
      </c>
      <c r="X108" s="87">
        <v>100</v>
      </c>
      <c r="Y108" s="87">
        <v>6600</v>
      </c>
      <c r="Z108" s="321">
        <f>W108*Y108</f>
        <v>534600</v>
      </c>
      <c r="AA108" s="314" t="s">
        <v>247</v>
      </c>
      <c r="AB108" s="333">
        <f>Z108*16/100</f>
        <v>85536</v>
      </c>
      <c r="AC108" s="331">
        <f>Z108-AB108</f>
        <v>449064</v>
      </c>
      <c r="AD108" s="87">
        <f>R108+AC108</f>
        <v>1029064</v>
      </c>
      <c r="AE108" s="90">
        <f>AD108*X108/100</f>
        <v>1029064</v>
      </c>
      <c r="AF108" s="90"/>
      <c r="AG108" s="90">
        <f>AD108</f>
        <v>1029064</v>
      </c>
      <c r="AH108" s="142">
        <v>0.3</v>
      </c>
      <c r="AI108" s="142">
        <f>AG108*AH108/100</f>
        <v>3087.192</v>
      </c>
      <c r="AJ108" s="439" t="s">
        <v>329</v>
      </c>
    </row>
    <row r="109" spans="1:36" ht="22.5" customHeight="1">
      <c r="A109" s="424"/>
      <c r="B109" s="425"/>
      <c r="C109" s="424"/>
      <c r="D109" s="426"/>
      <c r="E109" s="426"/>
      <c r="F109" s="424"/>
      <c r="G109" s="427"/>
      <c r="H109" s="424"/>
      <c r="I109" s="427"/>
      <c r="J109" s="427"/>
      <c r="K109" s="56" t="s">
        <v>220</v>
      </c>
      <c r="L109" s="317"/>
      <c r="M109" s="58"/>
      <c r="N109" s="58"/>
      <c r="O109" s="308"/>
      <c r="P109" s="324"/>
      <c r="Q109" s="79"/>
      <c r="R109" s="59"/>
      <c r="S109" s="9"/>
      <c r="T109" s="63"/>
      <c r="U109" s="63"/>
      <c r="V109" s="88"/>
      <c r="W109" s="313"/>
      <c r="X109" s="87"/>
      <c r="Y109" s="87"/>
      <c r="Z109" s="133"/>
      <c r="AA109" s="326"/>
      <c r="AB109" s="334"/>
      <c r="AC109" s="330"/>
      <c r="AD109" s="87"/>
      <c r="AE109" s="133"/>
      <c r="AF109" s="90"/>
      <c r="AG109" s="90"/>
      <c r="AH109" s="142"/>
      <c r="AI109" s="142"/>
      <c r="AJ109" s="439"/>
    </row>
    <row r="110" spans="1:36" ht="22.5" customHeight="1">
      <c r="A110" s="65"/>
      <c r="B110" s="398"/>
      <c r="C110" s="65"/>
      <c r="D110" s="67"/>
      <c r="E110" s="415"/>
      <c r="F110" s="413"/>
      <c r="G110" s="416"/>
      <c r="H110" s="413"/>
      <c r="I110" s="416"/>
      <c r="J110" s="416"/>
      <c r="K110" s="444"/>
      <c r="L110" s="417"/>
      <c r="M110" s="415"/>
      <c r="N110" s="415"/>
      <c r="O110" s="445"/>
      <c r="P110" s="446"/>
      <c r="Q110" s="420"/>
      <c r="R110" s="382"/>
      <c r="S110" s="348"/>
      <c r="T110" s="348"/>
      <c r="U110" s="348"/>
      <c r="V110" s="387"/>
      <c r="W110" s="383"/>
      <c r="X110" s="421"/>
      <c r="Y110" s="387"/>
      <c r="Z110" s="422"/>
      <c r="AA110" s="447"/>
      <c r="AB110" s="385"/>
      <c r="AC110" s="386"/>
      <c r="AD110" s="421"/>
      <c r="AE110" s="421"/>
      <c r="AF110" s="387"/>
      <c r="AG110" s="387"/>
      <c r="AH110" s="388"/>
      <c r="AI110" s="388"/>
      <c r="AJ110" s="423"/>
    </row>
    <row r="111" spans="1:36" ht="22.5" customHeight="1">
      <c r="A111" s="452">
        <v>17</v>
      </c>
      <c r="B111" s="453" t="s">
        <v>330</v>
      </c>
      <c r="C111" s="452"/>
      <c r="D111" s="454"/>
      <c r="E111" s="454"/>
      <c r="F111" s="452">
        <v>1</v>
      </c>
      <c r="G111" s="455" t="s">
        <v>104</v>
      </c>
      <c r="H111" s="452">
        <v>19526</v>
      </c>
      <c r="I111" s="455">
        <v>57</v>
      </c>
      <c r="J111" s="455">
        <v>1285</v>
      </c>
      <c r="K111" s="340" t="s">
        <v>281</v>
      </c>
      <c r="L111" s="456"/>
      <c r="M111" s="457">
        <v>0</v>
      </c>
      <c r="N111" s="457">
        <v>3</v>
      </c>
      <c r="O111" s="458" t="s">
        <v>331</v>
      </c>
      <c r="P111" s="459">
        <v>388</v>
      </c>
      <c r="Q111" s="460">
        <v>5000</v>
      </c>
      <c r="R111" s="478"/>
      <c r="S111" s="121"/>
      <c r="T111" s="121"/>
      <c r="U111" s="121"/>
      <c r="V111" s="461"/>
      <c r="W111" s="462"/>
      <c r="X111" s="463"/>
      <c r="Y111" s="461"/>
      <c r="Z111" s="464"/>
      <c r="AA111" s="465"/>
      <c r="AB111" s="471"/>
      <c r="AC111" s="472"/>
      <c r="AD111" s="463"/>
      <c r="AE111" s="463"/>
      <c r="AF111" s="461"/>
      <c r="AG111" s="461"/>
      <c r="AH111" s="466"/>
      <c r="AI111" s="466"/>
      <c r="AJ111" s="467"/>
    </row>
    <row r="112" spans="1:36" ht="22.5" customHeight="1">
      <c r="A112" s="424"/>
      <c r="B112" s="425"/>
      <c r="C112" s="424"/>
      <c r="D112" s="426"/>
      <c r="E112" s="426"/>
      <c r="F112" s="424"/>
      <c r="G112" s="427"/>
      <c r="H112" s="424"/>
      <c r="I112" s="427"/>
      <c r="J112" s="427"/>
      <c r="K112" s="339" t="s">
        <v>219</v>
      </c>
      <c r="L112" s="318">
        <v>3</v>
      </c>
      <c r="M112" s="357">
        <v>0</v>
      </c>
      <c r="N112" s="357">
        <v>3</v>
      </c>
      <c r="O112" s="358" t="s">
        <v>331</v>
      </c>
      <c r="P112" s="377">
        <v>388</v>
      </c>
      <c r="Q112" s="79">
        <v>5000</v>
      </c>
      <c r="R112" s="64">
        <f>P112*Q112</f>
        <v>1940000</v>
      </c>
      <c r="S112" s="9"/>
      <c r="T112" s="63"/>
      <c r="U112" s="63"/>
      <c r="V112" s="88"/>
      <c r="W112" s="314"/>
      <c r="X112" s="87"/>
      <c r="Y112" s="87"/>
      <c r="Z112" s="321"/>
      <c r="AA112" s="314"/>
      <c r="AB112" s="333"/>
      <c r="AC112" s="331"/>
      <c r="AD112" s="87"/>
      <c r="AE112" s="90"/>
      <c r="AF112" s="90"/>
      <c r="AG112" s="90"/>
      <c r="AH112" s="142"/>
      <c r="AI112" s="142">
        <f>R112*0.3/100</f>
        <v>5820</v>
      </c>
      <c r="AJ112" s="439"/>
    </row>
    <row r="113" spans="1:36" ht="22.5" customHeight="1">
      <c r="A113" s="424"/>
      <c r="B113" s="425"/>
      <c r="C113" s="424"/>
      <c r="D113" s="426"/>
      <c r="E113" s="426"/>
      <c r="F113" s="424"/>
      <c r="G113" s="427"/>
      <c r="H113" s="424"/>
      <c r="I113" s="427"/>
      <c r="J113" s="427"/>
      <c r="K113" s="56" t="s">
        <v>220</v>
      </c>
      <c r="L113" s="317"/>
      <c r="M113" s="58"/>
      <c r="N113" s="58"/>
      <c r="O113" s="308"/>
      <c r="P113" s="324"/>
      <c r="Q113" s="79"/>
      <c r="R113" s="59"/>
      <c r="S113" s="9">
        <v>1</v>
      </c>
      <c r="T113" s="63" t="s">
        <v>158</v>
      </c>
      <c r="U113" s="63" t="s">
        <v>108</v>
      </c>
      <c r="V113" s="88">
        <v>3</v>
      </c>
      <c r="W113" s="314" t="s">
        <v>332</v>
      </c>
      <c r="X113" s="87">
        <v>100</v>
      </c>
      <c r="Y113" s="87">
        <v>6750</v>
      </c>
      <c r="Z113" s="321">
        <f>W113*Y113</f>
        <v>850500</v>
      </c>
      <c r="AA113" s="314" t="s">
        <v>224</v>
      </c>
      <c r="AB113" s="333">
        <f>Z113*42/100</f>
        <v>357210</v>
      </c>
      <c r="AC113" s="331">
        <f>Z113-AB113</f>
        <v>493290</v>
      </c>
      <c r="AD113" s="87">
        <f>R113+AC113</f>
        <v>493290</v>
      </c>
      <c r="AE113" s="90">
        <f>AD113*X113/100</f>
        <v>493290</v>
      </c>
      <c r="AF113" s="90"/>
      <c r="AG113" s="90">
        <f>AD113</f>
        <v>493290</v>
      </c>
      <c r="AH113" s="142">
        <v>0.3</v>
      </c>
      <c r="AI113" s="142">
        <f>AG113*AH113/100*2</f>
        <v>2959.74</v>
      </c>
      <c r="AJ113" s="439"/>
    </row>
    <row r="114" spans="1:36" ht="22.5" customHeight="1">
      <c r="A114" s="424"/>
      <c r="B114" s="425"/>
      <c r="C114" s="424"/>
      <c r="D114" s="426"/>
      <c r="E114" s="426"/>
      <c r="F114" s="424"/>
      <c r="G114" s="427"/>
      <c r="H114" s="424"/>
      <c r="I114" s="427"/>
      <c r="J114" s="427"/>
      <c r="K114" s="424"/>
      <c r="L114" s="428"/>
      <c r="M114" s="426"/>
      <c r="N114" s="426"/>
      <c r="O114" s="429"/>
      <c r="P114" s="524"/>
      <c r="Q114" s="431"/>
      <c r="R114" s="432"/>
      <c r="S114" s="402"/>
      <c r="T114" s="402"/>
      <c r="U114" s="402"/>
      <c r="V114" s="403"/>
      <c r="W114" s="433"/>
      <c r="X114" s="434"/>
      <c r="Y114" s="434"/>
      <c r="Z114" s="435"/>
      <c r="AA114" s="525"/>
      <c r="AB114" s="526"/>
      <c r="AC114" s="527"/>
      <c r="AD114" s="434"/>
      <c r="AE114" s="435"/>
      <c r="AF114" s="403"/>
      <c r="AG114" s="403"/>
      <c r="AH114" s="404"/>
      <c r="AI114" s="404"/>
      <c r="AJ114" s="439"/>
    </row>
    <row r="115" spans="1:36" ht="22.5" customHeight="1">
      <c r="A115" s="424"/>
      <c r="B115" s="425"/>
      <c r="C115" s="424"/>
      <c r="D115" s="426"/>
      <c r="E115" s="426"/>
      <c r="F115" s="424"/>
      <c r="G115" s="427"/>
      <c r="H115" s="424"/>
      <c r="I115" s="427"/>
      <c r="J115" s="427"/>
      <c r="K115" s="424"/>
      <c r="L115" s="428">
        <v>3</v>
      </c>
      <c r="M115" s="426"/>
      <c r="N115" s="426"/>
      <c r="O115" s="429"/>
      <c r="P115" s="524"/>
      <c r="Q115" s="431"/>
      <c r="R115" s="432"/>
      <c r="S115" s="402">
        <v>2</v>
      </c>
      <c r="T115" s="63" t="s">
        <v>239</v>
      </c>
      <c r="U115" s="63" t="s">
        <v>108</v>
      </c>
      <c r="V115" s="88">
        <v>3</v>
      </c>
      <c r="W115" s="314" t="s">
        <v>265</v>
      </c>
      <c r="X115" s="87">
        <v>100</v>
      </c>
      <c r="Y115" s="87">
        <v>7150</v>
      </c>
      <c r="Z115" s="321">
        <f>W115*Y115</f>
        <v>400400</v>
      </c>
      <c r="AA115" s="314" t="s">
        <v>235</v>
      </c>
      <c r="AB115" s="333">
        <f>Z115*12/100</f>
        <v>48048</v>
      </c>
      <c r="AC115" s="331">
        <f>Z115-AB115</f>
        <v>352352</v>
      </c>
      <c r="AD115" s="87">
        <f>R115+AC115</f>
        <v>352352</v>
      </c>
      <c r="AE115" s="90">
        <f>AD115*X115/100</f>
        <v>352352</v>
      </c>
      <c r="AF115" s="90"/>
      <c r="AG115" s="90">
        <f>AD115</f>
        <v>352352</v>
      </c>
      <c r="AH115" s="142">
        <v>0.3</v>
      </c>
      <c r="AI115" s="142">
        <f>AG115*AH115/100</f>
        <v>1057.0559999999998</v>
      </c>
      <c r="AJ115" s="439"/>
    </row>
    <row r="116" spans="1:36" ht="22.5" customHeight="1">
      <c r="A116" s="424"/>
      <c r="B116" s="425"/>
      <c r="C116" s="424"/>
      <c r="D116" s="426"/>
      <c r="E116" s="426"/>
      <c r="F116" s="424"/>
      <c r="G116" s="427"/>
      <c r="H116" s="424"/>
      <c r="I116" s="427"/>
      <c r="J116" s="427"/>
      <c r="K116" s="424"/>
      <c r="L116" s="428"/>
      <c r="M116" s="426"/>
      <c r="N116" s="426"/>
      <c r="O116" s="429"/>
      <c r="P116" s="524"/>
      <c r="Q116" s="431"/>
      <c r="R116" s="432"/>
      <c r="S116" s="402"/>
      <c r="T116" s="402"/>
      <c r="U116" s="402"/>
      <c r="V116" s="403"/>
      <c r="W116" s="433"/>
      <c r="X116" s="434"/>
      <c r="Y116" s="434"/>
      <c r="Z116" s="435"/>
      <c r="AA116" s="433"/>
      <c r="AB116" s="450"/>
      <c r="AC116" s="451"/>
      <c r="AD116" s="434"/>
      <c r="AE116" s="403"/>
      <c r="AF116" s="403"/>
      <c r="AG116" s="403"/>
      <c r="AH116" s="404"/>
      <c r="AI116" s="404"/>
      <c r="AJ116" s="439"/>
    </row>
    <row r="117" spans="1:36" ht="22.5" customHeight="1">
      <c r="A117" s="424"/>
      <c r="B117" s="425"/>
      <c r="C117" s="424"/>
      <c r="D117" s="426"/>
      <c r="E117" s="426"/>
      <c r="F117" s="424"/>
      <c r="G117" s="427"/>
      <c r="H117" s="424"/>
      <c r="I117" s="427"/>
      <c r="J117" s="427"/>
      <c r="K117" s="424"/>
      <c r="L117" s="428">
        <v>3</v>
      </c>
      <c r="M117" s="426"/>
      <c r="N117" s="426"/>
      <c r="O117" s="429"/>
      <c r="P117" s="524"/>
      <c r="Q117" s="431"/>
      <c r="R117" s="432"/>
      <c r="S117" s="402">
        <v>3</v>
      </c>
      <c r="T117" s="63" t="s">
        <v>239</v>
      </c>
      <c r="U117" s="63" t="s">
        <v>108</v>
      </c>
      <c r="V117" s="88">
        <v>3</v>
      </c>
      <c r="W117" s="314" t="s">
        <v>265</v>
      </c>
      <c r="X117" s="87">
        <v>100</v>
      </c>
      <c r="Y117" s="87">
        <v>7150</v>
      </c>
      <c r="Z117" s="321">
        <f>W117*Y117</f>
        <v>400400</v>
      </c>
      <c r="AA117" s="314" t="s">
        <v>235</v>
      </c>
      <c r="AB117" s="333">
        <f>Z117*12/100</f>
        <v>48048</v>
      </c>
      <c r="AC117" s="331">
        <f>Z117-AB117</f>
        <v>352352</v>
      </c>
      <c r="AD117" s="87">
        <f>R117+AC117</f>
        <v>352352</v>
      </c>
      <c r="AE117" s="90">
        <f>AD117*X117/100</f>
        <v>352352</v>
      </c>
      <c r="AF117" s="90"/>
      <c r="AG117" s="90">
        <f>AD117</f>
        <v>352352</v>
      </c>
      <c r="AH117" s="142">
        <v>0.3</v>
      </c>
      <c r="AI117" s="142">
        <f>AG117*AH117/100</f>
        <v>1057.0559999999998</v>
      </c>
      <c r="AJ117" s="439"/>
    </row>
    <row r="118" spans="1:36" ht="22.5" customHeight="1">
      <c r="A118" s="424"/>
      <c r="B118" s="425"/>
      <c r="C118" s="424"/>
      <c r="D118" s="426"/>
      <c r="E118" s="426"/>
      <c r="F118" s="424"/>
      <c r="G118" s="427"/>
      <c r="H118" s="424"/>
      <c r="I118" s="427"/>
      <c r="J118" s="427"/>
      <c r="K118" s="424"/>
      <c r="L118" s="428"/>
      <c r="M118" s="426"/>
      <c r="N118" s="426"/>
      <c r="O118" s="429"/>
      <c r="P118" s="524"/>
      <c r="Q118" s="431"/>
      <c r="R118" s="432"/>
      <c r="S118" s="402"/>
      <c r="T118" s="402"/>
      <c r="U118" s="402"/>
      <c r="V118" s="403"/>
      <c r="W118" s="433"/>
      <c r="X118" s="434"/>
      <c r="Y118" s="434"/>
      <c r="Z118" s="435"/>
      <c r="AA118" s="433"/>
      <c r="AB118" s="450"/>
      <c r="AC118" s="451"/>
      <c r="AD118" s="434"/>
      <c r="AE118" s="403"/>
      <c r="AF118" s="403"/>
      <c r="AG118" s="403"/>
      <c r="AH118" s="404"/>
      <c r="AI118" s="404"/>
      <c r="AJ118" s="439"/>
    </row>
    <row r="119" spans="1:36" ht="22.5" customHeight="1">
      <c r="A119" s="424"/>
      <c r="B119" s="425"/>
      <c r="C119" s="424"/>
      <c r="D119" s="426"/>
      <c r="E119" s="426"/>
      <c r="F119" s="424"/>
      <c r="G119" s="427"/>
      <c r="H119" s="424"/>
      <c r="I119" s="427"/>
      <c r="J119" s="427"/>
      <c r="K119" s="424"/>
      <c r="L119" s="428">
        <v>3</v>
      </c>
      <c r="M119" s="426"/>
      <c r="N119" s="426"/>
      <c r="O119" s="429"/>
      <c r="P119" s="524"/>
      <c r="Q119" s="431"/>
      <c r="R119" s="432"/>
      <c r="S119" s="402">
        <v>4</v>
      </c>
      <c r="T119" s="63" t="s">
        <v>239</v>
      </c>
      <c r="U119" s="63" t="s">
        <v>108</v>
      </c>
      <c r="V119" s="88">
        <v>3</v>
      </c>
      <c r="W119" s="314" t="s">
        <v>265</v>
      </c>
      <c r="X119" s="87">
        <v>100</v>
      </c>
      <c r="Y119" s="87">
        <v>7150</v>
      </c>
      <c r="Z119" s="321">
        <f>W119*Y119</f>
        <v>400400</v>
      </c>
      <c r="AA119" s="314" t="s">
        <v>235</v>
      </c>
      <c r="AB119" s="333">
        <f>Z119*12/100</f>
        <v>48048</v>
      </c>
      <c r="AC119" s="331">
        <f>Z119-AB119</f>
        <v>352352</v>
      </c>
      <c r="AD119" s="87">
        <f>R119+AC119</f>
        <v>352352</v>
      </c>
      <c r="AE119" s="90">
        <f>AD119*X119/100</f>
        <v>352352</v>
      </c>
      <c r="AF119" s="90"/>
      <c r="AG119" s="90">
        <f>AD119</f>
        <v>352352</v>
      </c>
      <c r="AH119" s="142">
        <v>0.3</v>
      </c>
      <c r="AI119" s="142">
        <f>AG119*AH119/100</f>
        <v>1057.0559999999998</v>
      </c>
      <c r="AJ119" s="439"/>
    </row>
    <row r="120" spans="1:36" ht="22.5" customHeight="1">
      <c r="A120" s="424"/>
      <c r="B120" s="425"/>
      <c r="C120" s="424"/>
      <c r="D120" s="426"/>
      <c r="E120" s="426"/>
      <c r="F120" s="424"/>
      <c r="G120" s="427"/>
      <c r="H120" s="424"/>
      <c r="I120" s="427"/>
      <c r="J120" s="427"/>
      <c r="K120" s="424"/>
      <c r="L120" s="428"/>
      <c r="M120" s="426"/>
      <c r="N120" s="426"/>
      <c r="O120" s="429"/>
      <c r="P120" s="524"/>
      <c r="Q120" s="431"/>
      <c r="R120" s="432"/>
      <c r="S120" s="402"/>
      <c r="T120" s="402"/>
      <c r="U120" s="402"/>
      <c r="V120" s="403"/>
      <c r="W120" s="433"/>
      <c r="X120" s="434"/>
      <c r="Y120" s="434"/>
      <c r="Z120" s="435"/>
      <c r="AA120" s="433"/>
      <c r="AB120" s="450"/>
      <c r="AC120" s="451"/>
      <c r="AD120" s="434"/>
      <c r="AE120" s="403"/>
      <c r="AF120" s="403"/>
      <c r="AG120" s="403"/>
      <c r="AH120" s="404"/>
      <c r="AI120" s="404"/>
      <c r="AJ120" s="439"/>
    </row>
    <row r="121" spans="1:36" ht="22.5" customHeight="1">
      <c r="A121" s="424"/>
      <c r="B121" s="425"/>
      <c r="C121" s="424"/>
      <c r="D121" s="426"/>
      <c r="E121" s="426"/>
      <c r="F121" s="424">
        <v>2</v>
      </c>
      <c r="G121" s="528" t="s">
        <v>334</v>
      </c>
      <c r="H121" s="529"/>
      <c r="I121" s="528"/>
      <c r="J121" s="528"/>
      <c r="K121" s="424" t="s">
        <v>335</v>
      </c>
      <c r="L121" s="428">
        <v>3</v>
      </c>
      <c r="M121" s="426">
        <v>0</v>
      </c>
      <c r="N121" s="426">
        <v>1</v>
      </c>
      <c r="O121" s="429" t="s">
        <v>333</v>
      </c>
      <c r="P121" s="524">
        <v>138</v>
      </c>
      <c r="Q121" s="79">
        <v>5000</v>
      </c>
      <c r="R121" s="64">
        <f>P121*Q121</f>
        <v>690000</v>
      </c>
      <c r="S121" s="402"/>
      <c r="T121" s="402"/>
      <c r="U121" s="402"/>
      <c r="V121" s="403"/>
      <c r="W121" s="433"/>
      <c r="X121" s="434"/>
      <c r="Y121" s="434"/>
      <c r="Z121" s="321"/>
      <c r="AA121" s="314"/>
      <c r="AB121" s="333"/>
      <c r="AC121" s="331"/>
      <c r="AD121" s="87"/>
      <c r="AE121" s="90"/>
      <c r="AF121" s="90"/>
      <c r="AG121" s="90"/>
      <c r="AH121" s="142"/>
      <c r="AI121" s="142">
        <f>R121*0.3/100</f>
        <v>2070</v>
      </c>
      <c r="AJ121" s="439"/>
    </row>
    <row r="122" spans="1:36" ht="22.5" customHeight="1">
      <c r="A122" s="424"/>
      <c r="B122" s="425"/>
      <c r="C122" s="424"/>
      <c r="D122" s="426"/>
      <c r="E122" s="426"/>
      <c r="F122" s="424"/>
      <c r="G122" s="427"/>
      <c r="H122" s="424"/>
      <c r="I122" s="427"/>
      <c r="J122" s="427"/>
      <c r="K122" s="424" t="s">
        <v>336</v>
      </c>
      <c r="L122" s="428"/>
      <c r="M122" s="426"/>
      <c r="N122" s="426"/>
      <c r="O122" s="429"/>
      <c r="P122" s="524"/>
      <c r="Q122" s="431"/>
      <c r="R122" s="432"/>
      <c r="S122" s="402"/>
      <c r="T122" s="402" t="s">
        <v>337</v>
      </c>
      <c r="U122" s="402" t="s">
        <v>108</v>
      </c>
      <c r="V122" s="403">
        <v>3</v>
      </c>
      <c r="W122" s="433" t="s">
        <v>339</v>
      </c>
      <c r="X122" s="434">
        <v>100</v>
      </c>
      <c r="Y122" s="434">
        <v>7200</v>
      </c>
      <c r="Z122" s="321">
        <f>W122*Y122</f>
        <v>2880000</v>
      </c>
      <c r="AA122" s="314" t="s">
        <v>235</v>
      </c>
      <c r="AB122" s="333">
        <f>Z122*12/100</f>
        <v>345600</v>
      </c>
      <c r="AC122" s="331">
        <f>Z122-AB122</f>
        <v>2534400</v>
      </c>
      <c r="AD122" s="87">
        <f>R122+AC122</f>
        <v>2534400</v>
      </c>
      <c r="AE122" s="90">
        <f>AD122*X122/100</f>
        <v>2534400</v>
      </c>
      <c r="AF122" s="90"/>
      <c r="AG122" s="90">
        <f>AD122</f>
        <v>2534400</v>
      </c>
      <c r="AH122" s="142">
        <v>0.3</v>
      </c>
      <c r="AI122" s="142">
        <f>AG122*AH122/100*2</f>
        <v>15206.4</v>
      </c>
      <c r="AJ122" s="439"/>
    </row>
    <row r="123" spans="1:36" ht="22.5" customHeight="1">
      <c r="A123" s="424"/>
      <c r="B123" s="425"/>
      <c r="C123" s="424"/>
      <c r="D123" s="426"/>
      <c r="E123" s="426"/>
      <c r="F123" s="424"/>
      <c r="G123" s="427"/>
      <c r="H123" s="424"/>
      <c r="I123" s="427"/>
      <c r="J123" s="427"/>
      <c r="K123" s="424" t="s">
        <v>220</v>
      </c>
      <c r="L123" s="428"/>
      <c r="M123" s="426"/>
      <c r="N123" s="426"/>
      <c r="O123" s="429"/>
      <c r="P123" s="524"/>
      <c r="Q123" s="431"/>
      <c r="R123" s="432"/>
      <c r="S123" s="402"/>
      <c r="T123" s="402" t="s">
        <v>338</v>
      </c>
      <c r="U123" s="402"/>
      <c r="V123" s="403"/>
      <c r="W123" s="433"/>
      <c r="X123" s="434"/>
      <c r="Y123" s="434"/>
      <c r="Z123" s="435"/>
      <c r="AA123" s="433"/>
      <c r="AB123" s="450"/>
      <c r="AC123" s="451"/>
      <c r="AD123" s="434"/>
      <c r="AE123" s="403"/>
      <c r="AF123" s="403"/>
      <c r="AG123" s="403"/>
      <c r="AH123" s="404"/>
      <c r="AI123" s="404"/>
      <c r="AJ123" s="439"/>
    </row>
    <row r="124" spans="1:36" ht="22.5" customHeight="1">
      <c r="A124" s="65"/>
      <c r="B124" s="398"/>
      <c r="C124" s="65"/>
      <c r="D124" s="67"/>
      <c r="E124" s="415"/>
      <c r="F124" s="413"/>
      <c r="G124" s="416"/>
      <c r="H124" s="413"/>
      <c r="I124" s="416"/>
      <c r="J124" s="416"/>
      <c r="K124" s="444"/>
      <c r="L124" s="417"/>
      <c r="M124" s="415"/>
      <c r="N124" s="415"/>
      <c r="O124" s="445"/>
      <c r="P124" s="446"/>
      <c r="Q124" s="420"/>
      <c r="R124" s="382"/>
      <c r="S124" s="348"/>
      <c r="T124" s="348"/>
      <c r="U124" s="348"/>
      <c r="V124" s="387"/>
      <c r="W124" s="383"/>
      <c r="X124" s="421"/>
      <c r="Y124" s="387"/>
      <c r="Z124" s="422"/>
      <c r="AA124" s="447"/>
      <c r="AB124" s="385"/>
      <c r="AC124" s="386"/>
      <c r="AD124" s="421"/>
      <c r="AE124" s="421"/>
      <c r="AF124" s="387"/>
      <c r="AG124" s="387"/>
      <c r="AH124" s="388"/>
      <c r="AI124" s="388"/>
      <c r="AJ124" s="423"/>
    </row>
    <row r="125" spans="1:36" ht="23.25">
      <c r="A125" s="452">
        <v>16</v>
      </c>
      <c r="B125" s="453" t="s">
        <v>341</v>
      </c>
      <c r="C125" s="452">
        <v>555</v>
      </c>
      <c r="D125" s="454">
        <v>4</v>
      </c>
      <c r="E125" s="454" t="s">
        <v>463</v>
      </c>
      <c r="F125" s="452">
        <v>1</v>
      </c>
      <c r="G125" s="455" t="s">
        <v>104</v>
      </c>
      <c r="H125" s="452">
        <v>334</v>
      </c>
      <c r="I125" s="455">
        <v>276</v>
      </c>
      <c r="J125" s="455">
        <v>152</v>
      </c>
      <c r="K125" s="340" t="s">
        <v>281</v>
      </c>
      <c r="L125" s="456"/>
      <c r="M125" s="457">
        <v>0</v>
      </c>
      <c r="N125" s="457">
        <v>3</v>
      </c>
      <c r="O125" s="458" t="s">
        <v>231</v>
      </c>
      <c r="P125" s="459">
        <v>310</v>
      </c>
      <c r="Q125" s="460">
        <v>5000</v>
      </c>
      <c r="R125" s="478"/>
      <c r="S125" s="121"/>
      <c r="T125" s="121"/>
      <c r="U125" s="121"/>
      <c r="V125" s="461"/>
      <c r="W125" s="462"/>
      <c r="X125" s="463"/>
      <c r="Y125" s="461"/>
      <c r="Z125" s="464"/>
      <c r="AA125" s="465"/>
      <c r="AB125" s="471"/>
      <c r="AC125" s="472"/>
      <c r="AD125" s="463"/>
      <c r="AE125" s="463"/>
      <c r="AF125" s="461"/>
      <c r="AG125" s="461"/>
      <c r="AH125" s="466"/>
      <c r="AI125" s="466"/>
      <c r="AJ125" s="467"/>
    </row>
    <row r="126" spans="1:36" ht="23.25">
      <c r="A126" s="424"/>
      <c r="B126" s="425"/>
      <c r="C126" s="424"/>
      <c r="D126" s="426"/>
      <c r="E126" s="426"/>
      <c r="F126" s="424"/>
      <c r="G126" s="427"/>
      <c r="H126" s="424"/>
      <c r="I126" s="427"/>
      <c r="J126" s="427"/>
      <c r="K126" s="339" t="s">
        <v>219</v>
      </c>
      <c r="L126" s="353">
        <v>2</v>
      </c>
      <c r="M126" s="107">
        <v>0</v>
      </c>
      <c r="N126" s="107">
        <v>2</v>
      </c>
      <c r="O126" s="354" t="s">
        <v>344</v>
      </c>
      <c r="P126" s="355">
        <v>270</v>
      </c>
      <c r="Q126" s="81">
        <v>5000</v>
      </c>
      <c r="R126" s="64">
        <f>P126*Q126</f>
        <v>1350000</v>
      </c>
      <c r="S126" s="63">
        <v>1</v>
      </c>
      <c r="T126" s="63" t="s">
        <v>158</v>
      </c>
      <c r="U126" s="63" t="s">
        <v>243</v>
      </c>
      <c r="V126" s="90">
        <v>2</v>
      </c>
      <c r="W126" s="314" t="s">
        <v>345</v>
      </c>
      <c r="X126" s="86">
        <v>100</v>
      </c>
      <c r="Y126" s="86">
        <v>6750</v>
      </c>
      <c r="Z126" s="321">
        <f>W126*Y126</f>
        <v>1873125</v>
      </c>
      <c r="AA126" s="327" t="s">
        <v>346</v>
      </c>
      <c r="AB126" s="338"/>
      <c r="AC126" s="331"/>
      <c r="AD126" s="434">
        <f>R126+Z126</f>
        <v>3223125</v>
      </c>
      <c r="AE126" s="86">
        <f>AD126*X126/100</f>
        <v>3223125</v>
      </c>
      <c r="AF126" s="333" t="s">
        <v>207</v>
      </c>
      <c r="AG126" s="356">
        <v>0</v>
      </c>
      <c r="AH126" s="151">
        <v>0.01</v>
      </c>
      <c r="AI126" s="151"/>
      <c r="AJ126" s="439"/>
    </row>
    <row r="127" spans="1:36" ht="23.25">
      <c r="A127" s="424"/>
      <c r="B127" s="425"/>
      <c r="C127" s="424"/>
      <c r="D127" s="426"/>
      <c r="E127" s="426"/>
      <c r="F127" s="424"/>
      <c r="G127" s="427"/>
      <c r="H127" s="424"/>
      <c r="I127" s="427"/>
      <c r="J127" s="427"/>
      <c r="K127" s="339" t="s">
        <v>220</v>
      </c>
      <c r="L127" s="318">
        <v>3</v>
      </c>
      <c r="M127" s="357">
        <v>0</v>
      </c>
      <c r="N127" s="357">
        <v>0</v>
      </c>
      <c r="O127" s="358" t="s">
        <v>291</v>
      </c>
      <c r="P127" s="377">
        <v>40</v>
      </c>
      <c r="Q127" s="79">
        <v>5000</v>
      </c>
      <c r="R127" s="64">
        <f>P127*Q127</f>
        <v>200000</v>
      </c>
      <c r="S127" s="9"/>
      <c r="T127" s="63"/>
      <c r="U127" s="63"/>
      <c r="V127" s="88"/>
      <c r="W127" s="314"/>
      <c r="X127" s="87"/>
      <c r="Y127" s="87"/>
      <c r="Z127" s="321"/>
      <c r="AA127" s="314"/>
      <c r="AB127" s="333"/>
      <c r="AC127" s="331"/>
      <c r="AD127" s="87"/>
      <c r="AE127" s="90"/>
      <c r="AF127" s="90"/>
      <c r="AG127" s="90"/>
      <c r="AH127" s="142"/>
      <c r="AI127" s="142">
        <f>R127*0.3/100</f>
        <v>600</v>
      </c>
      <c r="AJ127" s="439"/>
    </row>
    <row r="128" spans="1:36" ht="23.25">
      <c r="A128" s="424"/>
      <c r="B128" s="425"/>
      <c r="C128" s="424"/>
      <c r="D128" s="426"/>
      <c r="E128" s="426"/>
      <c r="F128" s="424"/>
      <c r="G128" s="427"/>
      <c r="H128" s="424"/>
      <c r="I128" s="427"/>
      <c r="J128" s="427"/>
      <c r="K128" s="339"/>
      <c r="L128" s="317"/>
      <c r="M128" s="357"/>
      <c r="N128" s="357"/>
      <c r="O128" s="358"/>
      <c r="P128" s="377"/>
      <c r="Q128" s="79"/>
      <c r="R128" s="64"/>
      <c r="S128" s="9"/>
      <c r="T128" s="63" t="s">
        <v>239</v>
      </c>
      <c r="U128" s="63" t="s">
        <v>108</v>
      </c>
      <c r="V128" s="88">
        <v>3</v>
      </c>
      <c r="W128" s="314" t="s">
        <v>343</v>
      </c>
      <c r="X128" s="87">
        <v>100</v>
      </c>
      <c r="Y128" s="87">
        <v>7150</v>
      </c>
      <c r="Z128" s="321">
        <f>W128*Y128</f>
        <v>2516800</v>
      </c>
      <c r="AA128" s="314" t="s">
        <v>342</v>
      </c>
      <c r="AB128" s="333">
        <f>Z128*3/100</f>
        <v>75504</v>
      </c>
      <c r="AC128" s="331">
        <f>Z128-AB128</f>
        <v>2441296</v>
      </c>
      <c r="AD128" s="87">
        <f>R128+AC128</f>
        <v>2441296</v>
      </c>
      <c r="AE128" s="90">
        <f>AD128*X128/100</f>
        <v>2441296</v>
      </c>
      <c r="AF128" s="90"/>
      <c r="AG128" s="90">
        <f>AD128</f>
        <v>2441296</v>
      </c>
      <c r="AH128" s="142">
        <v>0.3</v>
      </c>
      <c r="AI128" s="142">
        <f>AG128*AH128/100</f>
        <v>7323.887999999999</v>
      </c>
      <c r="AJ128" s="439" t="s">
        <v>340</v>
      </c>
    </row>
    <row r="129" spans="1:36" ht="23.25">
      <c r="A129" s="424"/>
      <c r="B129" s="425"/>
      <c r="C129" s="424"/>
      <c r="D129" s="426"/>
      <c r="E129" s="426"/>
      <c r="F129" s="424"/>
      <c r="G129" s="427"/>
      <c r="H129" s="424"/>
      <c r="I129" s="427"/>
      <c r="J129" s="427"/>
      <c r="K129" s="339"/>
      <c r="L129" s="428"/>
      <c r="M129" s="584"/>
      <c r="N129" s="584"/>
      <c r="O129" s="585"/>
      <c r="P129" s="377"/>
      <c r="Q129" s="97"/>
      <c r="R129" s="432"/>
      <c r="S129" s="9"/>
      <c r="T129" s="63"/>
      <c r="U129" s="63"/>
      <c r="V129" s="88"/>
      <c r="W129" s="314"/>
      <c r="X129" s="87"/>
      <c r="Y129" s="87"/>
      <c r="Z129" s="321"/>
      <c r="AA129" s="314"/>
      <c r="AB129" s="333"/>
      <c r="AC129" s="331"/>
      <c r="AD129" s="87"/>
      <c r="AE129" s="90"/>
      <c r="AF129" s="90"/>
      <c r="AG129" s="90"/>
      <c r="AH129" s="142"/>
      <c r="AI129" s="142"/>
      <c r="AJ129" s="439"/>
    </row>
    <row r="130" spans="1:36" ht="23.25">
      <c r="A130" s="424"/>
      <c r="B130" s="425" t="s">
        <v>421</v>
      </c>
      <c r="C130" s="424">
        <v>555</v>
      </c>
      <c r="D130" s="426">
        <v>4</v>
      </c>
      <c r="E130" s="426" t="s">
        <v>464</v>
      </c>
      <c r="F130" s="424"/>
      <c r="G130" s="427"/>
      <c r="H130" s="424"/>
      <c r="I130" s="427"/>
      <c r="J130" s="427"/>
      <c r="K130" s="56"/>
      <c r="L130" s="409"/>
      <c r="M130" s="457">
        <v>0</v>
      </c>
      <c r="N130" s="457">
        <v>3</v>
      </c>
      <c r="O130" s="458" t="s">
        <v>231</v>
      </c>
      <c r="P130" s="459">
        <v>310</v>
      </c>
      <c r="Q130" s="460">
        <v>4400</v>
      </c>
      <c r="R130" s="141"/>
      <c r="S130" s="9"/>
      <c r="T130" s="63"/>
      <c r="U130" s="63"/>
      <c r="V130" s="88"/>
      <c r="W130" s="313"/>
      <c r="X130" s="87"/>
      <c r="Y130" s="87"/>
      <c r="Z130" s="133"/>
      <c r="AA130" s="326"/>
      <c r="AB130" s="334"/>
      <c r="AC130" s="330"/>
      <c r="AD130" s="87"/>
      <c r="AE130" s="133"/>
      <c r="AF130" s="90"/>
      <c r="AG130" s="90"/>
      <c r="AH130" s="142"/>
      <c r="AI130" s="142"/>
      <c r="AJ130" s="439"/>
    </row>
    <row r="131" spans="1:36" ht="23.25">
      <c r="A131" s="424"/>
      <c r="B131" s="425"/>
      <c r="C131" s="424"/>
      <c r="D131" s="426"/>
      <c r="E131" s="426"/>
      <c r="F131" s="424"/>
      <c r="G131" s="427"/>
      <c r="H131" s="424"/>
      <c r="I131" s="427"/>
      <c r="J131" s="427"/>
      <c r="K131" s="424"/>
      <c r="L131" s="318">
        <v>3</v>
      </c>
      <c r="M131" s="357">
        <v>0</v>
      </c>
      <c r="N131" s="357">
        <v>3</v>
      </c>
      <c r="O131" s="358" t="s">
        <v>231</v>
      </c>
      <c r="P131" s="377">
        <v>310</v>
      </c>
      <c r="Q131" s="79">
        <v>4400</v>
      </c>
      <c r="R131" s="64">
        <f>P131*Q131</f>
        <v>1364000</v>
      </c>
      <c r="S131" s="9"/>
      <c r="T131" s="63"/>
      <c r="U131" s="63"/>
      <c r="V131" s="88"/>
      <c r="W131" s="314"/>
      <c r="X131" s="87"/>
      <c r="Y131" s="87"/>
      <c r="Z131" s="321"/>
      <c r="AA131" s="314"/>
      <c r="AB131" s="333"/>
      <c r="AC131" s="331"/>
      <c r="AD131" s="87"/>
      <c r="AE131" s="90"/>
      <c r="AF131" s="90"/>
      <c r="AG131" s="90"/>
      <c r="AH131" s="142"/>
      <c r="AI131" s="142">
        <f>R131*0.3/100</f>
        <v>4092</v>
      </c>
      <c r="AJ131" s="439"/>
    </row>
    <row r="132" spans="1:36" ht="23.25">
      <c r="A132" s="424"/>
      <c r="B132" s="425"/>
      <c r="C132" s="424"/>
      <c r="D132" s="426"/>
      <c r="E132" s="426"/>
      <c r="F132" s="424"/>
      <c r="G132" s="427"/>
      <c r="H132" s="424"/>
      <c r="I132" s="427"/>
      <c r="J132" s="427"/>
      <c r="K132" s="424"/>
      <c r="L132" s="317"/>
      <c r="M132" s="357"/>
      <c r="N132" s="357"/>
      <c r="O132" s="358"/>
      <c r="P132" s="377"/>
      <c r="Q132" s="79"/>
      <c r="R132" s="64"/>
      <c r="S132" s="9"/>
      <c r="T132" s="63" t="s">
        <v>239</v>
      </c>
      <c r="U132" s="63" t="s">
        <v>108</v>
      </c>
      <c r="V132" s="88">
        <v>3</v>
      </c>
      <c r="W132" s="314" t="s">
        <v>420</v>
      </c>
      <c r="X132" s="87">
        <v>100</v>
      </c>
      <c r="Y132" s="87">
        <v>7150</v>
      </c>
      <c r="Z132" s="321">
        <f>W132*Y132</f>
        <v>858000</v>
      </c>
      <c r="AA132" s="314" t="s">
        <v>233</v>
      </c>
      <c r="AB132" s="333">
        <f>Z132*4/100</f>
        <v>34320</v>
      </c>
      <c r="AC132" s="331">
        <f>Z132-AB132</f>
        <v>823680</v>
      </c>
      <c r="AD132" s="87">
        <f>R132+AC132</f>
        <v>823680</v>
      </c>
      <c r="AE132" s="90">
        <f>AD132*X132/100</f>
        <v>823680</v>
      </c>
      <c r="AF132" s="90"/>
      <c r="AG132" s="90">
        <f>AD132</f>
        <v>823680</v>
      </c>
      <c r="AH132" s="142">
        <v>0.3</v>
      </c>
      <c r="AI132" s="142">
        <f>AG132*AH132/100</f>
        <v>2471.04</v>
      </c>
      <c r="AJ132" s="439"/>
    </row>
    <row r="133" spans="1:36" ht="23.25">
      <c r="A133" s="424"/>
      <c r="B133" s="425"/>
      <c r="C133" s="424"/>
      <c r="D133" s="426"/>
      <c r="E133" s="426"/>
      <c r="F133" s="424"/>
      <c r="G133" s="427"/>
      <c r="H133" s="424"/>
      <c r="I133" s="427"/>
      <c r="J133" s="427"/>
      <c r="K133" s="424"/>
      <c r="L133" s="428"/>
      <c r="M133" s="521"/>
      <c r="N133" s="521"/>
      <c r="O133" s="522"/>
      <c r="P133" s="377"/>
      <c r="Q133" s="431"/>
      <c r="R133" s="432"/>
      <c r="S133" s="402"/>
      <c r="T133" s="63" t="s">
        <v>239</v>
      </c>
      <c r="U133" s="63" t="s">
        <v>108</v>
      </c>
      <c r="V133" s="88">
        <v>3</v>
      </c>
      <c r="W133" s="314" t="s">
        <v>420</v>
      </c>
      <c r="X133" s="87">
        <v>100</v>
      </c>
      <c r="Y133" s="87">
        <v>7150</v>
      </c>
      <c r="Z133" s="321">
        <f>W133*Y133</f>
        <v>858000</v>
      </c>
      <c r="AA133" s="314" t="s">
        <v>233</v>
      </c>
      <c r="AB133" s="333">
        <f>Z133*4/100</f>
        <v>34320</v>
      </c>
      <c r="AC133" s="331">
        <f>Z133-AB133</f>
        <v>823680</v>
      </c>
      <c r="AD133" s="87">
        <f>R133+AC133</f>
        <v>823680</v>
      </c>
      <c r="AE133" s="90">
        <f>AD133*X133/100</f>
        <v>823680</v>
      </c>
      <c r="AF133" s="90"/>
      <c r="AG133" s="90">
        <f>AD133</f>
        <v>823680</v>
      </c>
      <c r="AH133" s="142">
        <v>0.3</v>
      </c>
      <c r="AI133" s="142">
        <f>AG133*AH133/100</f>
        <v>2471.04</v>
      </c>
      <c r="AJ133" s="439"/>
    </row>
    <row r="134" spans="1:36" ht="23.25">
      <c r="A134" s="424"/>
      <c r="B134" s="425"/>
      <c r="C134" s="424"/>
      <c r="D134" s="426"/>
      <c r="E134" s="426"/>
      <c r="F134" s="424"/>
      <c r="G134" s="427"/>
      <c r="H134" s="424"/>
      <c r="I134" s="427"/>
      <c r="J134" s="427"/>
      <c r="K134" s="424"/>
      <c r="L134" s="428"/>
      <c r="M134" s="521"/>
      <c r="N134" s="521"/>
      <c r="O134" s="522"/>
      <c r="P134" s="377"/>
      <c r="Q134" s="431"/>
      <c r="R134" s="432"/>
      <c r="S134" s="402"/>
      <c r="T134" s="63" t="s">
        <v>239</v>
      </c>
      <c r="U134" s="63" t="s">
        <v>108</v>
      </c>
      <c r="V134" s="88">
        <v>3</v>
      </c>
      <c r="W134" s="314" t="s">
        <v>420</v>
      </c>
      <c r="X134" s="87">
        <v>100</v>
      </c>
      <c r="Y134" s="87">
        <v>7150</v>
      </c>
      <c r="Z134" s="321">
        <f>W134*Y134</f>
        <v>858000</v>
      </c>
      <c r="AA134" s="314" t="s">
        <v>233</v>
      </c>
      <c r="AB134" s="333">
        <f>Z134*4/100</f>
        <v>34320</v>
      </c>
      <c r="AC134" s="331">
        <f>Z134-AB134</f>
        <v>823680</v>
      </c>
      <c r="AD134" s="87">
        <f>R134+AC134</f>
        <v>823680</v>
      </c>
      <c r="AE134" s="90">
        <f>AD134*X134/100</f>
        <v>823680</v>
      </c>
      <c r="AF134" s="90"/>
      <c r="AG134" s="90">
        <f>AD134</f>
        <v>823680</v>
      </c>
      <c r="AH134" s="142">
        <v>0.3</v>
      </c>
      <c r="AI134" s="142">
        <f>AG134*AH134/100</f>
        <v>2471.04</v>
      </c>
      <c r="AJ134" s="439" t="s">
        <v>340</v>
      </c>
    </row>
    <row r="135" spans="1:36" ht="23.25">
      <c r="A135" s="424"/>
      <c r="B135" s="425"/>
      <c r="C135" s="424"/>
      <c r="D135" s="426"/>
      <c r="E135" s="426"/>
      <c r="F135" s="424"/>
      <c r="G135" s="427"/>
      <c r="H135" s="424"/>
      <c r="I135" s="427"/>
      <c r="J135" s="427"/>
      <c r="K135" s="424"/>
      <c r="L135" s="428"/>
      <c r="M135" s="479"/>
      <c r="N135" s="479"/>
      <c r="O135" s="480"/>
      <c r="P135" s="481"/>
      <c r="Q135" s="482"/>
      <c r="R135" s="432"/>
      <c r="S135" s="402"/>
      <c r="T135" s="402"/>
      <c r="U135" s="402"/>
      <c r="V135" s="403"/>
      <c r="W135" s="433"/>
      <c r="X135" s="434"/>
      <c r="Y135" s="434"/>
      <c r="Z135" s="435"/>
      <c r="AA135" s="525"/>
      <c r="AB135" s="526"/>
      <c r="AC135" s="527"/>
      <c r="AD135" s="434"/>
      <c r="AE135" s="435"/>
      <c r="AF135" s="403"/>
      <c r="AG135" s="403"/>
      <c r="AH135" s="404"/>
      <c r="AI135" s="404"/>
      <c r="AJ135" s="439"/>
    </row>
    <row r="136" spans="1:36" ht="23.25">
      <c r="A136" s="65"/>
      <c r="B136" s="398"/>
      <c r="C136" s="65"/>
      <c r="D136" s="67"/>
      <c r="E136" s="415"/>
      <c r="F136" s="413"/>
      <c r="G136" s="416"/>
      <c r="H136" s="413"/>
      <c r="I136" s="416"/>
      <c r="J136" s="416"/>
      <c r="K136" s="444"/>
      <c r="L136" s="417"/>
      <c r="M136" s="415"/>
      <c r="N136" s="415"/>
      <c r="O136" s="445"/>
      <c r="P136" s="446"/>
      <c r="Q136" s="420"/>
      <c r="R136" s="382"/>
      <c r="S136" s="348"/>
      <c r="T136" s="348"/>
      <c r="U136" s="348"/>
      <c r="V136" s="387"/>
      <c r="W136" s="383"/>
      <c r="X136" s="421"/>
      <c r="Y136" s="387"/>
      <c r="Z136" s="422"/>
      <c r="AA136" s="447"/>
      <c r="AB136" s="385"/>
      <c r="AC136" s="386"/>
      <c r="AD136" s="421"/>
      <c r="AE136" s="421"/>
      <c r="AF136" s="387"/>
      <c r="AG136" s="387"/>
      <c r="AH136" s="388"/>
      <c r="AI136" s="388"/>
      <c r="AJ136" s="423"/>
    </row>
    <row r="137" spans="1:36" ht="23.25">
      <c r="A137" s="452">
        <v>17</v>
      </c>
      <c r="B137" s="453" t="s">
        <v>347</v>
      </c>
      <c r="C137" s="452">
        <v>216</v>
      </c>
      <c r="D137" s="454">
        <v>4</v>
      </c>
      <c r="E137" s="454" t="s">
        <v>465</v>
      </c>
      <c r="F137" s="452">
        <v>1</v>
      </c>
      <c r="G137" s="455" t="s">
        <v>104</v>
      </c>
      <c r="H137" s="452">
        <v>2254</v>
      </c>
      <c r="I137" s="455">
        <v>166</v>
      </c>
      <c r="J137" s="455">
        <v>3443</v>
      </c>
      <c r="K137" s="340" t="s">
        <v>281</v>
      </c>
      <c r="L137" s="456"/>
      <c r="M137" s="457">
        <v>0</v>
      </c>
      <c r="N137" s="457">
        <v>1</v>
      </c>
      <c r="O137" s="458" t="s">
        <v>285</v>
      </c>
      <c r="P137" s="459">
        <v>137</v>
      </c>
      <c r="Q137" s="460">
        <v>1500</v>
      </c>
      <c r="R137" s="478"/>
      <c r="S137" s="121"/>
      <c r="T137" s="63"/>
      <c r="U137" s="63"/>
      <c r="V137" s="88"/>
      <c r="W137" s="314"/>
      <c r="X137" s="87"/>
      <c r="Y137" s="87"/>
      <c r="Z137" s="321"/>
      <c r="AA137" s="314"/>
      <c r="AB137" s="333"/>
      <c r="AC137" s="331"/>
      <c r="AD137" s="87"/>
      <c r="AE137" s="90"/>
      <c r="AF137" s="90"/>
      <c r="AG137" s="90"/>
      <c r="AH137" s="142"/>
      <c r="AI137" s="142"/>
      <c r="AJ137" s="467"/>
    </row>
    <row r="138" spans="1:36" ht="23.25">
      <c r="A138" s="424"/>
      <c r="B138" s="425"/>
      <c r="C138" s="424"/>
      <c r="D138" s="426"/>
      <c r="E138" s="426"/>
      <c r="F138" s="424"/>
      <c r="G138" s="427"/>
      <c r="H138" s="424"/>
      <c r="I138" s="427"/>
      <c r="J138" s="427"/>
      <c r="K138" s="339" t="s">
        <v>219</v>
      </c>
      <c r="L138" s="318">
        <v>3</v>
      </c>
      <c r="M138" s="357">
        <v>0</v>
      </c>
      <c r="N138" s="357">
        <v>1</v>
      </c>
      <c r="O138" s="358" t="s">
        <v>350</v>
      </c>
      <c r="P138" s="377">
        <v>109</v>
      </c>
      <c r="Q138" s="79">
        <v>1500</v>
      </c>
      <c r="R138" s="64">
        <f>P138*Q138</f>
        <v>163500</v>
      </c>
      <c r="S138" s="9">
        <v>1</v>
      </c>
      <c r="T138" s="63" t="s">
        <v>158</v>
      </c>
      <c r="U138" s="63" t="s">
        <v>108</v>
      </c>
      <c r="V138" s="88">
        <v>2</v>
      </c>
      <c r="W138" s="314" t="s">
        <v>291</v>
      </c>
      <c r="X138" s="87">
        <v>100</v>
      </c>
      <c r="Y138" s="87">
        <v>6750</v>
      </c>
      <c r="Z138" s="321">
        <f>W138*Y138</f>
        <v>270000</v>
      </c>
      <c r="AA138" s="314" t="s">
        <v>242</v>
      </c>
      <c r="AB138" s="338"/>
      <c r="AC138" s="331"/>
      <c r="AD138" s="434">
        <f>R138+Z138</f>
        <v>433500</v>
      </c>
      <c r="AE138" s="86">
        <f>AD138*X138/100</f>
        <v>433500</v>
      </c>
      <c r="AF138" s="333" t="s">
        <v>207</v>
      </c>
      <c r="AG138" s="356">
        <v>0</v>
      </c>
      <c r="AH138" s="151">
        <v>0.01</v>
      </c>
      <c r="AI138" s="151"/>
      <c r="AJ138" s="439"/>
    </row>
    <row r="139" spans="1:36" ht="23.25">
      <c r="A139" s="424"/>
      <c r="B139" s="425"/>
      <c r="C139" s="424"/>
      <c r="D139" s="426"/>
      <c r="E139" s="426"/>
      <c r="F139" s="424"/>
      <c r="G139" s="427"/>
      <c r="H139" s="424"/>
      <c r="I139" s="427"/>
      <c r="J139" s="427"/>
      <c r="K139" s="339" t="s">
        <v>220</v>
      </c>
      <c r="L139" s="317"/>
      <c r="M139" s="58"/>
      <c r="N139" s="58"/>
      <c r="O139" s="308"/>
      <c r="P139" s="324"/>
      <c r="Q139" s="79"/>
      <c r="R139" s="59"/>
      <c r="S139" s="9"/>
      <c r="T139" s="63"/>
      <c r="U139" s="63"/>
      <c r="V139" s="88"/>
      <c r="W139" s="313"/>
      <c r="X139" s="87"/>
      <c r="Y139" s="87"/>
      <c r="Z139" s="133"/>
      <c r="AA139" s="326"/>
      <c r="AB139" s="334"/>
      <c r="AC139" s="330"/>
      <c r="AD139" s="87"/>
      <c r="AE139" s="133"/>
      <c r="AF139" s="90"/>
      <c r="AG139" s="90"/>
      <c r="AH139" s="142"/>
      <c r="AI139" s="142"/>
      <c r="AJ139" s="439"/>
    </row>
    <row r="140" spans="1:36" ht="23.25">
      <c r="A140" s="424"/>
      <c r="B140" s="425"/>
      <c r="C140" s="424"/>
      <c r="D140" s="426"/>
      <c r="E140" s="426"/>
      <c r="F140" s="424"/>
      <c r="G140" s="427"/>
      <c r="H140" s="424"/>
      <c r="I140" s="427"/>
      <c r="J140" s="427"/>
      <c r="K140" s="339"/>
      <c r="L140" s="318">
        <v>3</v>
      </c>
      <c r="M140" s="357">
        <v>0</v>
      </c>
      <c r="N140" s="357">
        <v>0</v>
      </c>
      <c r="O140" s="358" t="s">
        <v>349</v>
      </c>
      <c r="P140" s="377">
        <v>28</v>
      </c>
      <c r="Q140" s="79">
        <v>1500</v>
      </c>
      <c r="R140" s="64">
        <f>P140*Q140</f>
        <v>42000</v>
      </c>
      <c r="S140" s="9">
        <v>1</v>
      </c>
      <c r="T140" s="63" t="s">
        <v>252</v>
      </c>
      <c r="U140" s="63" t="s">
        <v>108</v>
      </c>
      <c r="V140" s="88">
        <v>3</v>
      </c>
      <c r="W140" s="314" t="s">
        <v>349</v>
      </c>
      <c r="X140" s="87">
        <v>100</v>
      </c>
      <c r="Y140" s="87">
        <v>6600</v>
      </c>
      <c r="Z140" s="321">
        <f>W140*Y140</f>
        <v>184800</v>
      </c>
      <c r="AA140" s="314" t="s">
        <v>249</v>
      </c>
      <c r="AB140" s="333">
        <f>Z140*8/100</f>
        <v>14784</v>
      </c>
      <c r="AC140" s="331">
        <f>Z140-AB140</f>
        <v>170016</v>
      </c>
      <c r="AD140" s="87">
        <f>R140+AC140</f>
        <v>212016</v>
      </c>
      <c r="AE140" s="90">
        <f>AD140*X140/100</f>
        <v>212016</v>
      </c>
      <c r="AF140" s="90"/>
      <c r="AG140" s="90">
        <f>AD140</f>
        <v>212016</v>
      </c>
      <c r="AH140" s="142">
        <v>0.3</v>
      </c>
      <c r="AI140" s="142">
        <f>AG140*AH140/100</f>
        <v>636.048</v>
      </c>
      <c r="AJ140" s="439" t="s">
        <v>348</v>
      </c>
    </row>
    <row r="141" spans="1:36" ht="23.25">
      <c r="A141" s="424"/>
      <c r="B141" s="425"/>
      <c r="C141" s="424"/>
      <c r="D141" s="426"/>
      <c r="E141" s="426"/>
      <c r="F141" s="424"/>
      <c r="G141" s="427"/>
      <c r="H141" s="424"/>
      <c r="I141" s="427"/>
      <c r="J141" s="427"/>
      <c r="K141" s="339"/>
      <c r="L141" s="317"/>
      <c r="M141" s="357"/>
      <c r="N141" s="357"/>
      <c r="O141" s="358"/>
      <c r="P141" s="377"/>
      <c r="Q141" s="79"/>
      <c r="R141" s="64"/>
      <c r="S141" s="9"/>
      <c r="T141" s="63"/>
      <c r="U141" s="63"/>
      <c r="V141" s="88"/>
      <c r="W141" s="314"/>
      <c r="X141" s="87"/>
      <c r="Y141" s="87"/>
      <c r="Z141" s="321"/>
      <c r="AA141" s="314"/>
      <c r="AB141" s="333"/>
      <c r="AC141" s="331"/>
      <c r="AD141" s="87"/>
      <c r="AE141" s="90"/>
      <c r="AF141" s="90"/>
      <c r="AG141" s="90"/>
      <c r="AH141" s="142"/>
      <c r="AI141" s="142"/>
      <c r="AJ141" s="439" t="s">
        <v>504</v>
      </c>
    </row>
    <row r="142" spans="1:36" ht="23.25">
      <c r="A142" s="94"/>
      <c r="B142" s="401"/>
      <c r="C142" s="94"/>
      <c r="D142" s="96"/>
      <c r="E142" s="426"/>
      <c r="F142" s="424"/>
      <c r="G142" s="427"/>
      <c r="H142" s="424"/>
      <c r="I142" s="427"/>
      <c r="J142" s="427"/>
      <c r="K142" s="473"/>
      <c r="L142" s="428"/>
      <c r="M142" s="426"/>
      <c r="N142" s="426"/>
      <c r="O142" s="429"/>
      <c r="P142" s="430"/>
      <c r="Q142" s="431"/>
      <c r="R142" s="432"/>
      <c r="S142" s="402"/>
      <c r="T142" s="348"/>
      <c r="U142" s="348"/>
      <c r="V142" s="387"/>
      <c r="W142" s="383"/>
      <c r="X142" s="421"/>
      <c r="Y142" s="387"/>
      <c r="Z142" s="422"/>
      <c r="AA142" s="447"/>
      <c r="AB142" s="385"/>
      <c r="AC142" s="386"/>
      <c r="AD142" s="421"/>
      <c r="AE142" s="421"/>
      <c r="AF142" s="387"/>
      <c r="AG142" s="387"/>
      <c r="AH142" s="388"/>
      <c r="AI142" s="388"/>
      <c r="AJ142" s="423"/>
    </row>
    <row r="143" spans="1:36" ht="23.25">
      <c r="A143" s="505">
        <v>18</v>
      </c>
      <c r="B143" s="453" t="s">
        <v>351</v>
      </c>
      <c r="C143" s="506">
        <v>459</v>
      </c>
      <c r="D143" s="454">
        <v>4</v>
      </c>
      <c r="E143" s="507"/>
      <c r="F143" s="452">
        <v>1</v>
      </c>
      <c r="G143" s="508" t="s">
        <v>104</v>
      </c>
      <c r="H143" s="452">
        <v>21753</v>
      </c>
      <c r="I143" s="508">
        <v>101</v>
      </c>
      <c r="J143" s="455">
        <v>1656</v>
      </c>
      <c r="K143" s="508" t="s">
        <v>281</v>
      </c>
      <c r="L143" s="456"/>
      <c r="M143" s="510">
        <v>0</v>
      </c>
      <c r="N143" s="457">
        <v>1</v>
      </c>
      <c r="O143" s="538" t="s">
        <v>352</v>
      </c>
      <c r="P143" s="459">
        <v>195</v>
      </c>
      <c r="Q143" s="539">
        <v>5000</v>
      </c>
      <c r="R143" s="478"/>
      <c r="S143" s="126"/>
      <c r="T143" s="544"/>
      <c r="U143" s="8"/>
      <c r="V143" s="369"/>
      <c r="W143" s="370"/>
      <c r="X143" s="120"/>
      <c r="Y143" s="120"/>
      <c r="Z143" s="371"/>
      <c r="AA143" s="370"/>
      <c r="AB143" s="375"/>
      <c r="AC143" s="374"/>
      <c r="AD143" s="120"/>
      <c r="AE143" s="369"/>
      <c r="AF143" s="369"/>
      <c r="AG143" s="369"/>
      <c r="AH143" s="412"/>
      <c r="AI143" s="545"/>
      <c r="AJ143" s="467"/>
    </row>
    <row r="144" spans="1:36" ht="23.25">
      <c r="A144" s="513"/>
      <c r="B144" s="425"/>
      <c r="C144" s="497"/>
      <c r="D144" s="426"/>
      <c r="E144" s="498"/>
      <c r="F144" s="424"/>
      <c r="G144" s="499"/>
      <c r="H144" s="424"/>
      <c r="I144" s="499"/>
      <c r="J144" s="427"/>
      <c r="K144" s="534" t="s">
        <v>219</v>
      </c>
      <c r="L144" s="428">
        <v>3</v>
      </c>
      <c r="M144" s="502">
        <v>0</v>
      </c>
      <c r="N144" s="521">
        <v>1</v>
      </c>
      <c r="O144" s="535" t="s">
        <v>352</v>
      </c>
      <c r="P144" s="451">
        <v>195</v>
      </c>
      <c r="Q144" s="536">
        <v>5000</v>
      </c>
      <c r="R144" s="432">
        <f>P144*Q144</f>
        <v>975000</v>
      </c>
      <c r="S144" s="496"/>
      <c r="T144" s="495"/>
      <c r="U144" s="63"/>
      <c r="V144" s="88"/>
      <c r="W144" s="314"/>
      <c r="X144" s="87"/>
      <c r="Y144" s="87"/>
      <c r="Z144" s="321"/>
      <c r="AA144" s="314"/>
      <c r="AB144" s="333"/>
      <c r="AC144" s="331"/>
      <c r="AD144" s="87"/>
      <c r="AE144" s="90"/>
      <c r="AF144" s="90"/>
      <c r="AG144" s="90"/>
      <c r="AH144" s="142"/>
      <c r="AI144" s="530">
        <f>R144*0.3/100</f>
        <v>2925</v>
      </c>
      <c r="AJ144" s="439"/>
    </row>
    <row r="145" spans="1:36" ht="23.25">
      <c r="A145" s="513"/>
      <c r="B145" s="425"/>
      <c r="C145" s="497"/>
      <c r="D145" s="426"/>
      <c r="E145" s="498"/>
      <c r="F145" s="424"/>
      <c r="G145" s="499"/>
      <c r="H145" s="424"/>
      <c r="I145" s="499"/>
      <c r="J145" s="427"/>
      <c r="K145" s="534" t="s">
        <v>220</v>
      </c>
      <c r="L145" s="428"/>
      <c r="M145" s="498"/>
      <c r="N145" s="426"/>
      <c r="O145" s="537"/>
      <c r="P145" s="524"/>
      <c r="Q145" s="536"/>
      <c r="R145" s="432"/>
      <c r="S145" s="496">
        <v>1</v>
      </c>
      <c r="T145" s="495" t="s">
        <v>326</v>
      </c>
      <c r="U145" s="63" t="s">
        <v>108</v>
      </c>
      <c r="V145" s="88">
        <v>3</v>
      </c>
      <c r="W145" s="314" t="s">
        <v>246</v>
      </c>
      <c r="X145" s="87">
        <v>100</v>
      </c>
      <c r="Y145" s="87">
        <v>5600</v>
      </c>
      <c r="Z145" s="321">
        <f>W145*Y145</f>
        <v>806400</v>
      </c>
      <c r="AA145" s="314" t="s">
        <v>226</v>
      </c>
      <c r="AB145" s="333">
        <f>Z145*7/100</f>
        <v>56448</v>
      </c>
      <c r="AC145" s="331">
        <f>Z145-AB145</f>
        <v>749952</v>
      </c>
      <c r="AD145" s="87">
        <f>R145+AC145</f>
        <v>749952</v>
      </c>
      <c r="AE145" s="90">
        <f>AD145*X145/100</f>
        <v>749952</v>
      </c>
      <c r="AF145" s="90"/>
      <c r="AG145" s="90">
        <f>AD145</f>
        <v>749952</v>
      </c>
      <c r="AH145" s="142">
        <v>0.3</v>
      </c>
      <c r="AI145" s="530">
        <f>AG145*AH145/100</f>
        <v>2249.856</v>
      </c>
      <c r="AJ145" s="439"/>
    </row>
    <row r="146" spans="1:36" ht="23.25">
      <c r="A146" s="513"/>
      <c r="B146" s="425"/>
      <c r="C146" s="497"/>
      <c r="D146" s="426"/>
      <c r="E146" s="498"/>
      <c r="F146" s="424"/>
      <c r="G146" s="499"/>
      <c r="H146" s="424"/>
      <c r="I146" s="499"/>
      <c r="J146" s="427"/>
      <c r="K146" s="534"/>
      <c r="L146" s="428"/>
      <c r="M146" s="498"/>
      <c r="N146" s="426"/>
      <c r="O146" s="537"/>
      <c r="P146" s="524"/>
      <c r="Q146" s="536"/>
      <c r="R146" s="432"/>
      <c r="S146" s="496"/>
      <c r="T146" s="496"/>
      <c r="U146" s="402"/>
      <c r="V146" s="403"/>
      <c r="W146" s="433"/>
      <c r="X146" s="434"/>
      <c r="Y146" s="434"/>
      <c r="Z146" s="435"/>
      <c r="AA146" s="525"/>
      <c r="AB146" s="526"/>
      <c r="AC146" s="527"/>
      <c r="AD146" s="434"/>
      <c r="AE146" s="435"/>
      <c r="AF146" s="403"/>
      <c r="AG146" s="403"/>
      <c r="AH146" s="404"/>
      <c r="AI146" s="531"/>
      <c r="AJ146" s="439"/>
    </row>
    <row r="147" spans="1:36" ht="23.25">
      <c r="A147" s="513"/>
      <c r="B147" s="425"/>
      <c r="C147" s="497"/>
      <c r="D147" s="426"/>
      <c r="E147" s="498"/>
      <c r="F147" s="424"/>
      <c r="G147" s="499"/>
      <c r="H147" s="424"/>
      <c r="I147" s="499"/>
      <c r="J147" s="427"/>
      <c r="K147" s="534"/>
      <c r="L147" s="428"/>
      <c r="M147" s="498"/>
      <c r="N147" s="426"/>
      <c r="O147" s="537"/>
      <c r="P147" s="430"/>
      <c r="Q147" s="536"/>
      <c r="R147" s="432"/>
      <c r="S147" s="496">
        <v>1</v>
      </c>
      <c r="T147" s="495" t="s">
        <v>326</v>
      </c>
      <c r="U147" s="63" t="s">
        <v>108</v>
      </c>
      <c r="V147" s="88">
        <v>3</v>
      </c>
      <c r="W147" s="314" t="s">
        <v>248</v>
      </c>
      <c r="X147" s="87">
        <v>100</v>
      </c>
      <c r="Y147" s="87">
        <v>5600</v>
      </c>
      <c r="Z147" s="321">
        <f>W147*Y147</f>
        <v>537600</v>
      </c>
      <c r="AA147" s="314" t="s">
        <v>226</v>
      </c>
      <c r="AB147" s="333">
        <f>Z147*7/100</f>
        <v>37632</v>
      </c>
      <c r="AC147" s="331">
        <f>Z147-AB147</f>
        <v>499968</v>
      </c>
      <c r="AD147" s="87">
        <f>R147+AC147</f>
        <v>499968</v>
      </c>
      <c r="AE147" s="90">
        <f>AD147*X147/100</f>
        <v>499968</v>
      </c>
      <c r="AF147" s="90"/>
      <c r="AG147" s="90">
        <f>AD147</f>
        <v>499968</v>
      </c>
      <c r="AH147" s="142">
        <v>0.3</v>
      </c>
      <c r="AI147" s="530">
        <f>AG147*AH147/100</f>
        <v>1499.904</v>
      </c>
      <c r="AJ147" s="439" t="s">
        <v>354</v>
      </c>
    </row>
    <row r="148" spans="1:36" ht="23.25">
      <c r="A148" s="513"/>
      <c r="B148" s="425"/>
      <c r="C148" s="497"/>
      <c r="D148" s="426"/>
      <c r="E148" s="498"/>
      <c r="F148" s="424"/>
      <c r="G148" s="499"/>
      <c r="H148" s="424"/>
      <c r="I148" s="499"/>
      <c r="J148" s="427"/>
      <c r="K148" s="534"/>
      <c r="L148" s="428"/>
      <c r="M148" s="498"/>
      <c r="N148" s="426"/>
      <c r="O148" s="537"/>
      <c r="P148" s="430"/>
      <c r="Q148" s="536"/>
      <c r="R148" s="432"/>
      <c r="S148" s="496"/>
      <c r="T148" s="495"/>
      <c r="U148" s="63"/>
      <c r="V148" s="88"/>
      <c r="W148" s="314"/>
      <c r="X148" s="87"/>
      <c r="Y148" s="87"/>
      <c r="Z148" s="321"/>
      <c r="AA148" s="314"/>
      <c r="AB148" s="333"/>
      <c r="AC148" s="331"/>
      <c r="AD148" s="87"/>
      <c r="AE148" s="90"/>
      <c r="AF148" s="90"/>
      <c r="AG148" s="90"/>
      <c r="AH148" s="142"/>
      <c r="AI148" s="530"/>
      <c r="AJ148" s="439"/>
    </row>
    <row r="149" spans="1:36" ht="23.25">
      <c r="A149" s="514"/>
      <c r="B149" s="414"/>
      <c r="C149" s="515"/>
      <c r="D149" s="415"/>
      <c r="E149" s="516"/>
      <c r="F149" s="413"/>
      <c r="G149" s="517"/>
      <c r="H149" s="413"/>
      <c r="I149" s="517"/>
      <c r="J149" s="416"/>
      <c r="K149" s="540"/>
      <c r="L149" s="417"/>
      <c r="M149" s="516"/>
      <c r="N149" s="415"/>
      <c r="O149" s="541"/>
      <c r="P149" s="446"/>
      <c r="Q149" s="542"/>
      <c r="R149" s="382"/>
      <c r="S149" s="543"/>
      <c r="T149" s="543"/>
      <c r="U149" s="348"/>
      <c r="V149" s="89"/>
      <c r="W149" s="383"/>
      <c r="X149" s="384"/>
      <c r="Y149" s="384"/>
      <c r="Z149" s="422"/>
      <c r="AA149" s="383"/>
      <c r="AB149" s="385"/>
      <c r="AC149" s="386"/>
      <c r="AD149" s="384"/>
      <c r="AE149" s="387"/>
      <c r="AF149" s="387"/>
      <c r="AG149" s="387"/>
      <c r="AH149" s="388"/>
      <c r="AI149" s="546"/>
      <c r="AJ149" s="423"/>
    </row>
    <row r="150" spans="1:36" ht="23.25">
      <c r="A150" s="424">
        <v>19</v>
      </c>
      <c r="B150" s="425" t="s">
        <v>353</v>
      </c>
      <c r="C150" s="424">
        <v>242</v>
      </c>
      <c r="D150" s="426">
        <v>4</v>
      </c>
      <c r="E150" s="426" t="s">
        <v>466</v>
      </c>
      <c r="F150" s="424">
        <v>1</v>
      </c>
      <c r="G150" s="427" t="s">
        <v>104</v>
      </c>
      <c r="H150" s="424">
        <v>19466</v>
      </c>
      <c r="I150" s="427">
        <v>56</v>
      </c>
      <c r="J150" s="427">
        <v>1225</v>
      </c>
      <c r="K150" s="352" t="s">
        <v>281</v>
      </c>
      <c r="L150" s="428"/>
      <c r="M150" s="479">
        <v>0</v>
      </c>
      <c r="N150" s="479">
        <v>3</v>
      </c>
      <c r="O150" s="480" t="s">
        <v>230</v>
      </c>
      <c r="P150" s="481">
        <v>390</v>
      </c>
      <c r="Q150" s="482">
        <v>5000</v>
      </c>
      <c r="R150" s="432"/>
      <c r="S150" s="402"/>
      <c r="T150" s="63"/>
      <c r="U150" s="63"/>
      <c r="V150" s="90"/>
      <c r="W150" s="314"/>
      <c r="X150" s="86"/>
      <c r="Y150" s="86"/>
      <c r="Z150" s="321"/>
      <c r="AA150" s="314"/>
      <c r="AB150" s="333"/>
      <c r="AC150" s="331"/>
      <c r="AD150" s="86"/>
      <c r="AE150" s="90"/>
      <c r="AF150" s="90"/>
      <c r="AG150" s="90"/>
      <c r="AH150" s="142"/>
      <c r="AI150" s="530"/>
      <c r="AJ150" s="439"/>
    </row>
    <row r="151" spans="1:36" ht="23.25">
      <c r="A151" s="424"/>
      <c r="B151" s="425"/>
      <c r="C151" s="424"/>
      <c r="D151" s="426"/>
      <c r="E151" s="426"/>
      <c r="F151" s="424"/>
      <c r="G151" s="427"/>
      <c r="H151" s="424"/>
      <c r="I151" s="427"/>
      <c r="J151" s="427"/>
      <c r="K151" s="339" t="s">
        <v>219</v>
      </c>
      <c r="L151" s="353">
        <v>2</v>
      </c>
      <c r="M151" s="107">
        <v>0</v>
      </c>
      <c r="N151" s="107">
        <v>3</v>
      </c>
      <c r="O151" s="354" t="s">
        <v>230</v>
      </c>
      <c r="P151" s="355">
        <v>390</v>
      </c>
      <c r="Q151" s="81">
        <v>5000</v>
      </c>
      <c r="R151" s="64">
        <f>P151*Q151</f>
        <v>1950000</v>
      </c>
      <c r="S151" s="63">
        <v>1</v>
      </c>
      <c r="T151" s="63" t="s">
        <v>158</v>
      </c>
      <c r="U151" s="63" t="s">
        <v>243</v>
      </c>
      <c r="V151" s="90">
        <v>2</v>
      </c>
      <c r="W151" s="314" t="s">
        <v>355</v>
      </c>
      <c r="X151" s="86">
        <v>100</v>
      </c>
      <c r="Y151" s="86">
        <v>6750</v>
      </c>
      <c r="Z151" s="321">
        <f>W151*Y151</f>
        <v>1485000</v>
      </c>
      <c r="AA151" s="327" t="s">
        <v>288</v>
      </c>
      <c r="AB151" s="338"/>
      <c r="AC151" s="331"/>
      <c r="AD151" s="434">
        <f>R151+Z151</f>
        <v>3435000</v>
      </c>
      <c r="AE151" s="86">
        <f>AD151*X151/100</f>
        <v>3435000</v>
      </c>
      <c r="AF151" s="333" t="s">
        <v>207</v>
      </c>
      <c r="AG151" s="356">
        <v>0</v>
      </c>
      <c r="AH151" s="151">
        <v>0.01</v>
      </c>
      <c r="AI151" s="151"/>
      <c r="AJ151" s="439"/>
    </row>
    <row r="152" spans="1:36" ht="23.25">
      <c r="A152" s="424"/>
      <c r="B152" s="425"/>
      <c r="C152" s="424"/>
      <c r="D152" s="426"/>
      <c r="E152" s="426"/>
      <c r="F152" s="424"/>
      <c r="G152" s="427"/>
      <c r="H152" s="424"/>
      <c r="I152" s="427"/>
      <c r="J152" s="427"/>
      <c r="K152" s="339" t="s">
        <v>220</v>
      </c>
      <c r="L152" s="317"/>
      <c r="M152" s="58"/>
      <c r="N152" s="58"/>
      <c r="O152" s="308"/>
      <c r="P152" s="324"/>
      <c r="Q152" s="79"/>
      <c r="R152" s="59"/>
      <c r="S152" s="9"/>
      <c r="T152" s="63"/>
      <c r="U152" s="63"/>
      <c r="V152" s="88"/>
      <c r="W152" s="313"/>
      <c r="X152" s="87"/>
      <c r="Y152" s="87"/>
      <c r="Z152" s="133"/>
      <c r="AA152" s="326"/>
      <c r="AB152" s="334"/>
      <c r="AC152" s="330"/>
      <c r="AD152" s="87"/>
      <c r="AE152" s="133"/>
      <c r="AF152" s="90"/>
      <c r="AG152" s="90"/>
      <c r="AH152" s="142"/>
      <c r="AI152" s="142"/>
      <c r="AJ152" s="439"/>
    </row>
    <row r="153" spans="1:36" ht="23.25">
      <c r="A153" s="424"/>
      <c r="B153" s="425"/>
      <c r="C153" s="424"/>
      <c r="D153" s="426"/>
      <c r="E153" s="426"/>
      <c r="F153" s="424"/>
      <c r="G153" s="427"/>
      <c r="H153" s="424"/>
      <c r="I153" s="427"/>
      <c r="J153" s="427"/>
      <c r="K153" s="473"/>
      <c r="L153" s="318">
        <v>3</v>
      </c>
      <c r="M153" s="357">
        <v>0</v>
      </c>
      <c r="N153" s="357">
        <v>0</v>
      </c>
      <c r="O153" s="358" t="s">
        <v>356</v>
      </c>
      <c r="P153" s="377">
        <v>26.25</v>
      </c>
      <c r="Q153" s="79">
        <v>5000</v>
      </c>
      <c r="R153" s="64">
        <f>P153*Q153</f>
        <v>131250</v>
      </c>
      <c r="S153" s="9">
        <v>1</v>
      </c>
      <c r="T153" s="63" t="s">
        <v>158</v>
      </c>
      <c r="U153" s="63" t="s">
        <v>108</v>
      </c>
      <c r="V153" s="88">
        <v>3</v>
      </c>
      <c r="W153" s="314" t="s">
        <v>357</v>
      </c>
      <c r="X153" s="87">
        <v>100</v>
      </c>
      <c r="Y153" s="87">
        <v>7200</v>
      </c>
      <c r="Z153" s="321">
        <f>W153*Y153</f>
        <v>856800</v>
      </c>
      <c r="AA153" s="314" t="s">
        <v>288</v>
      </c>
      <c r="AB153" s="333">
        <f>Z153*5/100</f>
        <v>42840</v>
      </c>
      <c r="AC153" s="331">
        <f>Z153-AB153</f>
        <v>813960</v>
      </c>
      <c r="AD153" s="87">
        <f>R153+AC153</f>
        <v>945210</v>
      </c>
      <c r="AE153" s="90">
        <f>AD153*X153/100</f>
        <v>945210</v>
      </c>
      <c r="AF153" s="90"/>
      <c r="AG153" s="90">
        <f>AD153</f>
        <v>945210</v>
      </c>
      <c r="AH153" s="142">
        <v>0.3</v>
      </c>
      <c r="AI153" s="142">
        <f>AG153*AH153/100</f>
        <v>2835.63</v>
      </c>
      <c r="AJ153" s="439" t="s">
        <v>358</v>
      </c>
    </row>
    <row r="154" spans="1:36" ht="23.25">
      <c r="A154" s="65"/>
      <c r="B154" s="398"/>
      <c r="C154" s="65"/>
      <c r="D154" s="67"/>
      <c r="E154" s="415"/>
      <c r="F154" s="413"/>
      <c r="G154" s="416"/>
      <c r="H154" s="413"/>
      <c r="I154" s="416"/>
      <c r="J154" s="416"/>
      <c r="K154" s="444"/>
      <c r="L154" s="417"/>
      <c r="M154" s="415"/>
      <c r="N154" s="415"/>
      <c r="O154" s="445"/>
      <c r="P154" s="446"/>
      <c r="Q154" s="420"/>
      <c r="R154" s="382"/>
      <c r="S154" s="348"/>
      <c r="T154" s="348"/>
      <c r="U154" s="348"/>
      <c r="V154" s="387"/>
      <c r="W154" s="383"/>
      <c r="X154" s="421"/>
      <c r="Y154" s="387"/>
      <c r="Z154" s="422"/>
      <c r="AA154" s="447"/>
      <c r="AB154" s="385"/>
      <c r="AC154" s="386"/>
      <c r="AD154" s="421"/>
      <c r="AE154" s="421"/>
      <c r="AF154" s="387"/>
      <c r="AG154" s="387"/>
      <c r="AH154" s="388"/>
      <c r="AI154" s="388"/>
      <c r="AJ154" s="423"/>
    </row>
    <row r="155" spans="1:36" ht="23.25">
      <c r="A155" s="424">
        <v>20</v>
      </c>
      <c r="B155" s="425" t="s">
        <v>359</v>
      </c>
      <c r="C155" s="424">
        <v>65</v>
      </c>
      <c r="D155" s="426">
        <v>4</v>
      </c>
      <c r="E155" s="426" t="s">
        <v>467</v>
      </c>
      <c r="F155" s="424">
        <v>1</v>
      </c>
      <c r="G155" s="427" t="s">
        <v>104</v>
      </c>
      <c r="H155" s="424">
        <v>2256</v>
      </c>
      <c r="I155" s="427">
        <v>168</v>
      </c>
      <c r="J155" s="427">
        <v>3044</v>
      </c>
      <c r="K155" s="352" t="s">
        <v>281</v>
      </c>
      <c r="L155" s="428"/>
      <c r="M155" s="479">
        <v>0</v>
      </c>
      <c r="N155" s="479">
        <v>0</v>
      </c>
      <c r="O155" s="480" t="s">
        <v>360</v>
      </c>
      <c r="P155" s="481">
        <v>73</v>
      </c>
      <c r="Q155" s="482">
        <v>1500</v>
      </c>
      <c r="R155" s="432"/>
      <c r="S155" s="402"/>
      <c r="T155" s="63"/>
      <c r="U155" s="63"/>
      <c r="V155" s="90"/>
      <c r="W155" s="314"/>
      <c r="X155" s="86"/>
      <c r="Y155" s="86"/>
      <c r="Z155" s="321"/>
      <c r="AA155" s="314"/>
      <c r="AB155" s="333"/>
      <c r="AC155" s="331"/>
      <c r="AD155" s="86"/>
      <c r="AE155" s="90"/>
      <c r="AF155" s="90"/>
      <c r="AG155" s="90"/>
      <c r="AH155" s="142"/>
      <c r="AI155" s="530"/>
      <c r="AJ155" s="439"/>
    </row>
    <row r="156" spans="1:36" ht="23.25">
      <c r="A156" s="424"/>
      <c r="B156" s="425"/>
      <c r="C156" s="424"/>
      <c r="D156" s="426"/>
      <c r="E156" s="426"/>
      <c r="F156" s="424"/>
      <c r="G156" s="427"/>
      <c r="H156" s="424"/>
      <c r="I156" s="427"/>
      <c r="J156" s="427"/>
      <c r="K156" s="339" t="s">
        <v>219</v>
      </c>
      <c r="L156" s="353">
        <v>2</v>
      </c>
      <c r="M156" s="107">
        <v>0</v>
      </c>
      <c r="N156" s="107">
        <v>0</v>
      </c>
      <c r="O156" s="354" t="s">
        <v>276</v>
      </c>
      <c r="P156" s="355">
        <v>61</v>
      </c>
      <c r="Q156" s="81">
        <v>1500</v>
      </c>
      <c r="R156" s="64">
        <f>P156*Q156</f>
        <v>91500</v>
      </c>
      <c r="S156" s="63">
        <v>1</v>
      </c>
      <c r="T156" s="63" t="s">
        <v>158</v>
      </c>
      <c r="U156" s="63" t="s">
        <v>108</v>
      </c>
      <c r="V156" s="90">
        <v>2</v>
      </c>
      <c r="W156" s="314" t="s">
        <v>363</v>
      </c>
      <c r="X156" s="86">
        <v>100</v>
      </c>
      <c r="Y156" s="86">
        <v>6750</v>
      </c>
      <c r="Z156" s="321">
        <f>W156*Y156</f>
        <v>729000</v>
      </c>
      <c r="AA156" s="327" t="s">
        <v>288</v>
      </c>
      <c r="AB156" s="338"/>
      <c r="AC156" s="331"/>
      <c r="AD156" s="434">
        <f>R156+Z156</f>
        <v>820500</v>
      </c>
      <c r="AE156" s="86">
        <f>AD156*X156/100</f>
        <v>820500</v>
      </c>
      <c r="AF156" s="333" t="s">
        <v>207</v>
      </c>
      <c r="AG156" s="356">
        <v>0</v>
      </c>
      <c r="AH156" s="151">
        <v>0.01</v>
      </c>
      <c r="AI156" s="151"/>
      <c r="AJ156" s="439"/>
    </row>
    <row r="157" spans="1:36" ht="23.25">
      <c r="A157" s="424"/>
      <c r="B157" s="425"/>
      <c r="C157" s="424"/>
      <c r="D157" s="426"/>
      <c r="E157" s="426"/>
      <c r="F157" s="424"/>
      <c r="G157" s="427"/>
      <c r="H157" s="424"/>
      <c r="I157" s="427"/>
      <c r="J157" s="427"/>
      <c r="K157" s="339" t="s">
        <v>220</v>
      </c>
      <c r="L157" s="317"/>
      <c r="M157" s="58"/>
      <c r="N157" s="58"/>
      <c r="O157" s="308"/>
      <c r="P157" s="324"/>
      <c r="Q157" s="79"/>
      <c r="R157" s="59"/>
      <c r="S157" s="9"/>
      <c r="T157" s="63"/>
      <c r="U157" s="63"/>
      <c r="V157" s="88"/>
      <c r="W157" s="313"/>
      <c r="X157" s="87"/>
      <c r="Y157" s="87"/>
      <c r="Z157" s="133"/>
      <c r="AA157" s="326"/>
      <c r="AB157" s="334"/>
      <c r="AC157" s="330"/>
      <c r="AD157" s="87"/>
      <c r="AE157" s="133"/>
      <c r="AF157" s="90"/>
      <c r="AG157" s="90"/>
      <c r="AH157" s="142"/>
      <c r="AI157" s="142"/>
      <c r="AJ157" s="439"/>
    </row>
    <row r="158" spans="1:36" ht="23.25">
      <c r="A158" s="424"/>
      <c r="B158" s="425"/>
      <c r="C158" s="424"/>
      <c r="D158" s="426"/>
      <c r="E158" s="426"/>
      <c r="F158" s="424"/>
      <c r="G158" s="427"/>
      <c r="H158" s="424"/>
      <c r="I158" s="427"/>
      <c r="J158" s="427"/>
      <c r="K158" s="473"/>
      <c r="L158" s="318">
        <v>3</v>
      </c>
      <c r="M158" s="357">
        <v>0</v>
      </c>
      <c r="N158" s="357">
        <v>0</v>
      </c>
      <c r="O158" s="358" t="s">
        <v>361</v>
      </c>
      <c r="P158" s="377">
        <v>12</v>
      </c>
      <c r="Q158" s="79">
        <v>1500</v>
      </c>
      <c r="R158" s="64">
        <f>P158*Q158</f>
        <v>18000</v>
      </c>
      <c r="S158" s="9">
        <v>1</v>
      </c>
      <c r="T158" s="63" t="s">
        <v>158</v>
      </c>
      <c r="U158" s="63" t="s">
        <v>108</v>
      </c>
      <c r="V158" s="88">
        <v>3</v>
      </c>
      <c r="W158" s="314" t="s">
        <v>362</v>
      </c>
      <c r="X158" s="87">
        <v>100</v>
      </c>
      <c r="Y158" s="87">
        <v>6750</v>
      </c>
      <c r="Z158" s="321">
        <f>W158*Y158</f>
        <v>324000</v>
      </c>
      <c r="AA158" s="314" t="s">
        <v>249</v>
      </c>
      <c r="AB158" s="333">
        <f>Z158*8/100</f>
        <v>25920</v>
      </c>
      <c r="AC158" s="331">
        <f>Z158-AB158</f>
        <v>298080</v>
      </c>
      <c r="AD158" s="87">
        <f>R158+AC158</f>
        <v>316080</v>
      </c>
      <c r="AE158" s="90">
        <f>AD158*X158/100</f>
        <v>316080</v>
      </c>
      <c r="AF158" s="90"/>
      <c r="AG158" s="90">
        <f>AD158</f>
        <v>316080</v>
      </c>
      <c r="AH158" s="142">
        <v>0.3</v>
      </c>
      <c r="AI158" s="142">
        <f>AG158*AH158/100</f>
        <v>948.24</v>
      </c>
      <c r="AJ158" s="439"/>
    </row>
    <row r="159" spans="1:36" ht="23.25">
      <c r="A159" s="65"/>
      <c r="B159" s="398"/>
      <c r="C159" s="65"/>
      <c r="D159" s="67"/>
      <c r="E159" s="415"/>
      <c r="F159" s="413"/>
      <c r="G159" s="416"/>
      <c r="H159" s="413"/>
      <c r="I159" s="416"/>
      <c r="J159" s="416"/>
      <c r="K159" s="444"/>
      <c r="L159" s="417"/>
      <c r="M159" s="415"/>
      <c r="N159" s="415"/>
      <c r="O159" s="445"/>
      <c r="P159" s="446"/>
      <c r="Q159" s="420"/>
      <c r="R159" s="382"/>
      <c r="S159" s="348"/>
      <c r="T159" s="348"/>
      <c r="U159" s="348"/>
      <c r="V159" s="387"/>
      <c r="W159" s="383"/>
      <c r="X159" s="421"/>
      <c r="Y159" s="387"/>
      <c r="Z159" s="422"/>
      <c r="AA159" s="447"/>
      <c r="AB159" s="385"/>
      <c r="AC159" s="386"/>
      <c r="AD159" s="421"/>
      <c r="AE159" s="421"/>
      <c r="AF159" s="387"/>
      <c r="AG159" s="387"/>
      <c r="AH159" s="388"/>
      <c r="AI159" s="388"/>
      <c r="AJ159" s="423"/>
    </row>
    <row r="160" spans="1:36" ht="23.25">
      <c r="A160" s="452">
        <v>21</v>
      </c>
      <c r="B160" s="453" t="s">
        <v>364</v>
      </c>
      <c r="C160" s="452">
        <v>322</v>
      </c>
      <c r="D160" s="454">
        <v>4</v>
      </c>
      <c r="E160" s="454" t="s">
        <v>468</v>
      </c>
      <c r="F160" s="452">
        <v>1</v>
      </c>
      <c r="G160" s="455" t="s">
        <v>104</v>
      </c>
      <c r="H160" s="452">
        <v>1954</v>
      </c>
      <c r="I160" s="455">
        <v>146</v>
      </c>
      <c r="J160" s="455">
        <v>1931</v>
      </c>
      <c r="K160" s="340" t="s">
        <v>281</v>
      </c>
      <c r="L160" s="456"/>
      <c r="M160" s="457">
        <v>0</v>
      </c>
      <c r="N160" s="457">
        <v>1</v>
      </c>
      <c r="O160" s="458" t="s">
        <v>365</v>
      </c>
      <c r="P160" s="459">
        <v>106</v>
      </c>
      <c r="Q160" s="460">
        <v>5000</v>
      </c>
      <c r="R160" s="478"/>
      <c r="S160" s="121"/>
      <c r="T160" s="8"/>
      <c r="U160" s="8"/>
      <c r="V160" s="369"/>
      <c r="W160" s="370"/>
      <c r="X160" s="120"/>
      <c r="Y160" s="120"/>
      <c r="Z160" s="371"/>
      <c r="AA160" s="370"/>
      <c r="AB160" s="375"/>
      <c r="AC160" s="374"/>
      <c r="AD160" s="120"/>
      <c r="AE160" s="369"/>
      <c r="AF160" s="369"/>
      <c r="AG160" s="369"/>
      <c r="AH160" s="412"/>
      <c r="AI160" s="412"/>
      <c r="AJ160" s="467"/>
    </row>
    <row r="161" spans="1:36" ht="23.25">
      <c r="A161" s="424"/>
      <c r="B161" s="425"/>
      <c r="C161" s="424"/>
      <c r="D161" s="426"/>
      <c r="E161" s="426"/>
      <c r="F161" s="424"/>
      <c r="G161" s="427"/>
      <c r="H161" s="424"/>
      <c r="I161" s="427"/>
      <c r="J161" s="427"/>
      <c r="K161" s="339" t="s">
        <v>219</v>
      </c>
      <c r="L161" s="318">
        <v>3</v>
      </c>
      <c r="M161" s="357">
        <v>0</v>
      </c>
      <c r="N161" s="357">
        <v>1</v>
      </c>
      <c r="O161" s="358" t="s">
        <v>365</v>
      </c>
      <c r="P161" s="377">
        <v>106</v>
      </c>
      <c r="Q161" s="79">
        <v>5000</v>
      </c>
      <c r="R161" s="64">
        <f>P161*Q161</f>
        <v>530000</v>
      </c>
      <c r="S161" s="9">
        <v>1</v>
      </c>
      <c r="T161" s="63" t="s">
        <v>158</v>
      </c>
      <c r="U161" s="63" t="s">
        <v>108</v>
      </c>
      <c r="V161" s="88">
        <v>3</v>
      </c>
      <c r="W161" s="314" t="s">
        <v>279</v>
      </c>
      <c r="X161" s="87">
        <v>100</v>
      </c>
      <c r="Y161" s="87">
        <v>6750</v>
      </c>
      <c r="Z161" s="321">
        <f>W161*Y161</f>
        <v>567000</v>
      </c>
      <c r="AA161" s="314" t="s">
        <v>224</v>
      </c>
      <c r="AB161" s="333">
        <f>Z161*42/100</f>
        <v>238140</v>
      </c>
      <c r="AC161" s="331">
        <f>Z161-AB161</f>
        <v>328860</v>
      </c>
      <c r="AD161" s="87">
        <f>R161+AC161</f>
        <v>858860</v>
      </c>
      <c r="AE161" s="90">
        <f>AD161*X161/100</f>
        <v>858860</v>
      </c>
      <c r="AF161" s="90"/>
      <c r="AG161" s="90">
        <f>AD161</f>
        <v>858860</v>
      </c>
      <c r="AH161" s="142">
        <v>0.3</v>
      </c>
      <c r="AI161" s="142">
        <f>AG161*AH161/100</f>
        <v>2576.58</v>
      </c>
      <c r="AJ161" s="439" t="s">
        <v>366</v>
      </c>
    </row>
    <row r="162" spans="1:36" ht="23.25">
      <c r="A162" s="424"/>
      <c r="B162" s="425"/>
      <c r="C162" s="424"/>
      <c r="D162" s="426"/>
      <c r="E162" s="426"/>
      <c r="F162" s="424"/>
      <c r="G162" s="427"/>
      <c r="H162" s="424"/>
      <c r="I162" s="427"/>
      <c r="J162" s="427"/>
      <c r="K162" s="339" t="s">
        <v>220</v>
      </c>
      <c r="L162" s="317"/>
      <c r="M162" s="58"/>
      <c r="N162" s="58"/>
      <c r="O162" s="308"/>
      <c r="P162" s="324"/>
      <c r="Q162" s="79"/>
      <c r="R162" s="59"/>
      <c r="S162" s="9"/>
      <c r="T162" s="63"/>
      <c r="U162" s="63"/>
      <c r="V162" s="88"/>
      <c r="W162" s="313"/>
      <c r="X162" s="87"/>
      <c r="Y162" s="87"/>
      <c r="Z162" s="133"/>
      <c r="AA162" s="326"/>
      <c r="AB162" s="334"/>
      <c r="AC162" s="330"/>
      <c r="AD162" s="87"/>
      <c r="AE162" s="133"/>
      <c r="AF162" s="90"/>
      <c r="AG162" s="90"/>
      <c r="AH162" s="142"/>
      <c r="AI162" s="142"/>
      <c r="AJ162" s="439"/>
    </row>
    <row r="163" spans="1:36" ht="23.25">
      <c r="A163" s="413"/>
      <c r="B163" s="414"/>
      <c r="C163" s="413"/>
      <c r="D163" s="415"/>
      <c r="E163" s="415"/>
      <c r="F163" s="413"/>
      <c r="G163" s="416"/>
      <c r="H163" s="413"/>
      <c r="I163" s="416"/>
      <c r="J163" s="416"/>
      <c r="K163" s="444"/>
      <c r="L163" s="378"/>
      <c r="M163" s="379"/>
      <c r="N163" s="379"/>
      <c r="O163" s="380"/>
      <c r="P163" s="381"/>
      <c r="Q163" s="80"/>
      <c r="R163" s="382"/>
      <c r="S163" s="110"/>
      <c r="T163" s="348"/>
      <c r="U163" s="348"/>
      <c r="V163" s="89"/>
      <c r="W163" s="383"/>
      <c r="X163" s="384"/>
      <c r="Y163" s="384"/>
      <c r="Z163" s="422"/>
      <c r="AA163" s="383"/>
      <c r="AB163" s="385"/>
      <c r="AC163" s="386"/>
      <c r="AD163" s="384"/>
      <c r="AE163" s="387"/>
      <c r="AF163" s="387"/>
      <c r="AG163" s="387"/>
      <c r="AH163" s="388"/>
      <c r="AI163" s="388"/>
      <c r="AJ163" s="423"/>
    </row>
    <row r="164" spans="1:36" ht="23.25">
      <c r="A164" s="452">
        <v>21</v>
      </c>
      <c r="B164" s="453" t="s">
        <v>367</v>
      </c>
      <c r="C164" s="452">
        <v>397</v>
      </c>
      <c r="D164" s="454">
        <v>4</v>
      </c>
      <c r="E164" s="454" t="s">
        <v>472</v>
      </c>
      <c r="F164" s="452">
        <v>1</v>
      </c>
      <c r="G164" s="455" t="s">
        <v>104</v>
      </c>
      <c r="H164" s="452">
        <v>1956</v>
      </c>
      <c r="I164" s="455">
        <v>159</v>
      </c>
      <c r="J164" s="455">
        <v>2117</v>
      </c>
      <c r="K164" s="340" t="s">
        <v>281</v>
      </c>
      <c r="L164" s="456"/>
      <c r="M164" s="457">
        <v>0</v>
      </c>
      <c r="N164" s="457">
        <v>0</v>
      </c>
      <c r="O164" s="458" t="s">
        <v>368</v>
      </c>
      <c r="P164" s="459">
        <v>76</v>
      </c>
      <c r="Q164" s="460">
        <v>5000</v>
      </c>
      <c r="R164" s="478"/>
      <c r="S164" s="121"/>
      <c r="T164" s="8"/>
      <c r="U164" s="8"/>
      <c r="V164" s="369"/>
      <c r="W164" s="370"/>
      <c r="X164" s="120"/>
      <c r="Y164" s="120"/>
      <c r="Z164" s="371"/>
      <c r="AA164" s="370"/>
      <c r="AB164" s="375"/>
      <c r="AC164" s="374"/>
      <c r="AD164" s="120"/>
      <c r="AE164" s="369"/>
      <c r="AF164" s="369"/>
      <c r="AG164" s="369"/>
      <c r="AH164" s="412"/>
      <c r="AI164" s="412"/>
      <c r="AJ164" s="467"/>
    </row>
    <row r="165" spans="1:36" ht="23.25">
      <c r="A165" s="424"/>
      <c r="B165" s="425"/>
      <c r="C165" s="424"/>
      <c r="D165" s="426"/>
      <c r="E165" s="426"/>
      <c r="F165" s="424"/>
      <c r="G165" s="427"/>
      <c r="H165" s="424"/>
      <c r="I165" s="427"/>
      <c r="J165" s="427"/>
      <c r="K165" s="339" t="s">
        <v>219</v>
      </c>
      <c r="L165" s="318">
        <v>3</v>
      </c>
      <c r="M165" s="357">
        <v>0</v>
      </c>
      <c r="N165" s="357">
        <v>0</v>
      </c>
      <c r="O165" s="358" t="s">
        <v>368</v>
      </c>
      <c r="P165" s="377">
        <v>76</v>
      </c>
      <c r="Q165" s="79">
        <v>5000</v>
      </c>
      <c r="R165" s="64">
        <f>P165*Q165</f>
        <v>380000</v>
      </c>
      <c r="S165" s="9">
        <v>1</v>
      </c>
      <c r="T165" s="63" t="s">
        <v>158</v>
      </c>
      <c r="U165" s="63" t="s">
        <v>108</v>
      </c>
      <c r="V165" s="88">
        <v>3</v>
      </c>
      <c r="W165" s="314" t="s">
        <v>369</v>
      </c>
      <c r="X165" s="87">
        <v>100</v>
      </c>
      <c r="Y165" s="87">
        <v>6750</v>
      </c>
      <c r="Z165" s="321">
        <f>W165*Y165</f>
        <v>742500</v>
      </c>
      <c r="AA165" s="314" t="s">
        <v>241</v>
      </c>
      <c r="AB165" s="333">
        <f>Z165*32/100</f>
        <v>237600</v>
      </c>
      <c r="AC165" s="331">
        <f>Z165-AB165</f>
        <v>504900</v>
      </c>
      <c r="AD165" s="87">
        <f>R165+AC165</f>
        <v>884900</v>
      </c>
      <c r="AE165" s="90">
        <f>AD165*X165/100</f>
        <v>884900</v>
      </c>
      <c r="AF165" s="90"/>
      <c r="AG165" s="90">
        <f>AD165</f>
        <v>884900</v>
      </c>
      <c r="AH165" s="142">
        <v>0.3</v>
      </c>
      <c r="AI165" s="142">
        <f>AG165*AH165/100</f>
        <v>2654.7</v>
      </c>
      <c r="AJ165" s="439" t="s">
        <v>370</v>
      </c>
    </row>
    <row r="166" spans="1:36" ht="23.25">
      <c r="A166" s="424"/>
      <c r="B166" s="425"/>
      <c r="C166" s="424"/>
      <c r="D166" s="426"/>
      <c r="E166" s="426"/>
      <c r="F166" s="424"/>
      <c r="G166" s="427"/>
      <c r="H166" s="424"/>
      <c r="I166" s="427"/>
      <c r="J166" s="427"/>
      <c r="K166" s="339" t="s">
        <v>220</v>
      </c>
      <c r="L166" s="317"/>
      <c r="M166" s="58"/>
      <c r="N166" s="58"/>
      <c r="O166" s="308"/>
      <c r="P166" s="324"/>
      <c r="Q166" s="79"/>
      <c r="R166" s="59"/>
      <c r="S166" s="9"/>
      <c r="T166" s="63"/>
      <c r="U166" s="63"/>
      <c r="V166" s="88"/>
      <c r="W166" s="313"/>
      <c r="X166" s="87"/>
      <c r="Y166" s="87"/>
      <c r="Z166" s="133"/>
      <c r="AA166" s="326"/>
      <c r="AB166" s="334"/>
      <c r="AC166" s="330"/>
      <c r="AD166" s="87"/>
      <c r="AE166" s="133"/>
      <c r="AF166" s="90"/>
      <c r="AG166" s="90"/>
      <c r="AH166" s="142"/>
      <c r="AI166" s="142"/>
      <c r="AJ166" s="439"/>
    </row>
    <row r="167" spans="1:36" ht="23.25">
      <c r="A167" s="413"/>
      <c r="B167" s="414"/>
      <c r="C167" s="413"/>
      <c r="D167" s="415"/>
      <c r="E167" s="415"/>
      <c r="F167" s="413"/>
      <c r="G167" s="416"/>
      <c r="H167" s="413"/>
      <c r="I167" s="416"/>
      <c r="J167" s="416"/>
      <c r="K167" s="444"/>
      <c r="L167" s="378"/>
      <c r="M167" s="379"/>
      <c r="N167" s="379"/>
      <c r="O167" s="380"/>
      <c r="P167" s="381"/>
      <c r="Q167" s="80"/>
      <c r="R167" s="382"/>
      <c r="S167" s="110"/>
      <c r="T167" s="348"/>
      <c r="U167" s="348"/>
      <c r="V167" s="89"/>
      <c r="W167" s="383"/>
      <c r="X167" s="384"/>
      <c r="Y167" s="384"/>
      <c r="Z167" s="422"/>
      <c r="AA167" s="383"/>
      <c r="AB167" s="385"/>
      <c r="AC167" s="386"/>
      <c r="AD167" s="384"/>
      <c r="AE167" s="387"/>
      <c r="AF167" s="387"/>
      <c r="AG167" s="387"/>
      <c r="AH167" s="388"/>
      <c r="AI167" s="388"/>
      <c r="AJ167" s="423"/>
    </row>
    <row r="168" spans="1:36" ht="23.25">
      <c r="A168" s="452">
        <v>22</v>
      </c>
      <c r="B168" s="453" t="s">
        <v>371</v>
      </c>
      <c r="C168" s="452">
        <v>12</v>
      </c>
      <c r="D168" s="454">
        <v>4</v>
      </c>
      <c r="E168" s="454" t="s">
        <v>473</v>
      </c>
      <c r="F168" s="452">
        <v>1</v>
      </c>
      <c r="G168" s="455" t="s">
        <v>104</v>
      </c>
      <c r="H168" s="452">
        <v>16380</v>
      </c>
      <c r="I168" s="455">
        <v>159</v>
      </c>
      <c r="J168" s="455">
        <v>2117</v>
      </c>
      <c r="K168" s="340" t="s">
        <v>281</v>
      </c>
      <c r="L168" s="456"/>
      <c r="M168" s="457">
        <v>0</v>
      </c>
      <c r="N168" s="457">
        <v>2</v>
      </c>
      <c r="O168" s="458" t="s">
        <v>373</v>
      </c>
      <c r="P168" s="459">
        <v>263</v>
      </c>
      <c r="Q168" s="460">
        <v>4400</v>
      </c>
      <c r="R168" s="478"/>
      <c r="S168" s="121"/>
      <c r="T168" s="8"/>
      <c r="U168" s="8"/>
      <c r="V168" s="369"/>
      <c r="W168" s="370"/>
      <c r="X168" s="120"/>
      <c r="Y168" s="120"/>
      <c r="Z168" s="371"/>
      <c r="AA168" s="370"/>
      <c r="AB168" s="375"/>
      <c r="AC168" s="374"/>
      <c r="AD168" s="120"/>
      <c r="AE168" s="369"/>
      <c r="AF168" s="369"/>
      <c r="AG168" s="369"/>
      <c r="AH168" s="412"/>
      <c r="AI168" s="412"/>
      <c r="AJ168" s="467"/>
    </row>
    <row r="169" spans="1:36" ht="23.25">
      <c r="A169" s="424"/>
      <c r="B169" s="425"/>
      <c r="C169" s="424"/>
      <c r="D169" s="426"/>
      <c r="E169" s="426"/>
      <c r="F169" s="424"/>
      <c r="G169" s="427"/>
      <c r="H169" s="424"/>
      <c r="I169" s="427"/>
      <c r="J169" s="427"/>
      <c r="K169" s="339" t="s">
        <v>219</v>
      </c>
      <c r="L169" s="318">
        <v>2</v>
      </c>
      <c r="M169" s="357">
        <v>0</v>
      </c>
      <c r="N169" s="357">
        <v>2</v>
      </c>
      <c r="O169" s="358" t="s">
        <v>374</v>
      </c>
      <c r="P169" s="377">
        <v>247.25</v>
      </c>
      <c r="Q169" s="79">
        <v>4400</v>
      </c>
      <c r="R169" s="64">
        <f>P169*Q169</f>
        <v>1087900</v>
      </c>
      <c r="S169" s="63"/>
      <c r="T169" s="63"/>
      <c r="U169" s="63"/>
      <c r="V169" s="90"/>
      <c r="W169" s="314"/>
      <c r="X169" s="86"/>
      <c r="Y169" s="86"/>
      <c r="Z169" s="321"/>
      <c r="AA169" s="327" t="s">
        <v>288</v>
      </c>
      <c r="AB169" s="338"/>
      <c r="AC169" s="331"/>
      <c r="AD169" s="434">
        <f>R169+Z169</f>
        <v>1087900</v>
      </c>
      <c r="AE169" s="86">
        <f>AD169*X169/100</f>
        <v>0</v>
      </c>
      <c r="AF169" s="333" t="s">
        <v>207</v>
      </c>
      <c r="AG169" s="356">
        <v>0</v>
      </c>
      <c r="AH169" s="151">
        <v>0.01</v>
      </c>
      <c r="AI169" s="151"/>
      <c r="AJ169" s="439"/>
    </row>
    <row r="170" spans="1:36" ht="23.25">
      <c r="A170" s="424"/>
      <c r="B170" s="425"/>
      <c r="C170" s="424"/>
      <c r="D170" s="426"/>
      <c r="E170" s="426"/>
      <c r="F170" s="424"/>
      <c r="G170" s="427"/>
      <c r="H170" s="424"/>
      <c r="I170" s="427"/>
      <c r="J170" s="427"/>
      <c r="K170" s="339" t="s">
        <v>220</v>
      </c>
      <c r="L170" s="317"/>
      <c r="M170" s="58"/>
      <c r="N170" s="58"/>
      <c r="O170" s="308"/>
      <c r="P170" s="324"/>
      <c r="Q170" s="79"/>
      <c r="R170" s="59"/>
      <c r="S170" s="9"/>
      <c r="T170" s="63"/>
      <c r="U170" s="63"/>
      <c r="V170" s="88"/>
      <c r="W170" s="313"/>
      <c r="X170" s="87"/>
      <c r="Y170" s="87"/>
      <c r="Z170" s="133"/>
      <c r="AA170" s="326"/>
      <c r="AB170" s="334"/>
      <c r="AC170" s="330"/>
      <c r="AD170" s="87"/>
      <c r="AE170" s="133"/>
      <c r="AF170" s="90"/>
      <c r="AG170" s="90"/>
      <c r="AH170" s="142"/>
      <c r="AI170" s="142"/>
      <c r="AJ170" s="439"/>
    </row>
    <row r="171" spans="1:36" ht="23.25">
      <c r="A171" s="424"/>
      <c r="B171" s="425"/>
      <c r="C171" s="424"/>
      <c r="D171" s="426"/>
      <c r="E171" s="426"/>
      <c r="F171" s="424"/>
      <c r="G171" s="427"/>
      <c r="H171" s="424"/>
      <c r="I171" s="427"/>
      <c r="J171" s="427"/>
      <c r="K171" s="473"/>
      <c r="L171" s="428">
        <v>3</v>
      </c>
      <c r="M171" s="96">
        <v>0</v>
      </c>
      <c r="N171" s="96">
        <v>0</v>
      </c>
      <c r="O171" s="547" t="s">
        <v>372</v>
      </c>
      <c r="P171" s="503">
        <v>15.75</v>
      </c>
      <c r="Q171" s="97">
        <v>4400</v>
      </c>
      <c r="R171" s="64">
        <f>P171*Q171</f>
        <v>69300</v>
      </c>
      <c r="S171" s="9">
        <v>1</v>
      </c>
      <c r="T171" s="63" t="s">
        <v>252</v>
      </c>
      <c r="U171" s="63" t="s">
        <v>159</v>
      </c>
      <c r="V171" s="88">
        <v>3</v>
      </c>
      <c r="W171" s="314" t="s">
        <v>373</v>
      </c>
      <c r="X171" s="87">
        <v>100</v>
      </c>
      <c r="Y171" s="87">
        <v>6600</v>
      </c>
      <c r="Z171" s="321">
        <f>W171*Y171</f>
        <v>415800</v>
      </c>
      <c r="AA171" s="314" t="s">
        <v>235</v>
      </c>
      <c r="AB171" s="333">
        <f>Z171*45/100</f>
        <v>187110</v>
      </c>
      <c r="AC171" s="331">
        <f>Z171-AB171</f>
        <v>228690</v>
      </c>
      <c r="AD171" s="87">
        <f>R171+AC171</f>
        <v>297990</v>
      </c>
      <c r="AE171" s="90">
        <f>AD171*X171/100</f>
        <v>297990</v>
      </c>
      <c r="AF171" s="90"/>
      <c r="AG171" s="90">
        <f>AD171</f>
        <v>297990</v>
      </c>
      <c r="AH171" s="142">
        <v>0.3</v>
      </c>
      <c r="AI171" s="142">
        <f>AG171*AH171/100</f>
        <v>893.97</v>
      </c>
      <c r="AJ171" s="439" t="s">
        <v>375</v>
      </c>
    </row>
    <row r="172" spans="1:36" ht="23.25">
      <c r="A172" s="413"/>
      <c r="B172" s="414"/>
      <c r="C172" s="413"/>
      <c r="D172" s="415"/>
      <c r="E172" s="415"/>
      <c r="F172" s="413"/>
      <c r="G172" s="416"/>
      <c r="H172" s="413"/>
      <c r="I172" s="416"/>
      <c r="J172" s="416"/>
      <c r="K172" s="444"/>
      <c r="L172" s="378"/>
      <c r="M172" s="379"/>
      <c r="N172" s="379"/>
      <c r="O172" s="380"/>
      <c r="P172" s="381"/>
      <c r="Q172" s="80"/>
      <c r="R172" s="382"/>
      <c r="S172" s="110"/>
      <c r="T172" s="348"/>
      <c r="U172" s="348"/>
      <c r="V172" s="89"/>
      <c r="W172" s="383"/>
      <c r="X172" s="384"/>
      <c r="Y172" s="384"/>
      <c r="Z172" s="422"/>
      <c r="AA172" s="383"/>
      <c r="AB172" s="385"/>
      <c r="AC172" s="386"/>
      <c r="AD172" s="384"/>
      <c r="AE172" s="387"/>
      <c r="AF172" s="387"/>
      <c r="AG172" s="387"/>
      <c r="AH172" s="388"/>
      <c r="AI172" s="388"/>
      <c r="AJ172" s="423" t="s">
        <v>505</v>
      </c>
    </row>
    <row r="173" spans="1:37" ht="23.25">
      <c r="A173" s="452">
        <v>23</v>
      </c>
      <c r="B173" s="453" t="s">
        <v>376</v>
      </c>
      <c r="C173" s="452">
        <v>147</v>
      </c>
      <c r="D173" s="454">
        <v>4</v>
      </c>
      <c r="E173" s="454"/>
      <c r="F173" s="452">
        <v>1</v>
      </c>
      <c r="G173" s="455" t="s">
        <v>104</v>
      </c>
      <c r="H173" s="452">
        <v>624</v>
      </c>
      <c r="I173" s="455">
        <v>278</v>
      </c>
      <c r="J173" s="564">
        <v>264</v>
      </c>
      <c r="K173" s="427" t="s">
        <v>281</v>
      </c>
      <c r="L173" s="500"/>
      <c r="M173" s="568">
        <v>0</v>
      </c>
      <c r="N173" s="568">
        <v>2</v>
      </c>
      <c r="O173" s="480" t="s">
        <v>377</v>
      </c>
      <c r="P173" s="572">
        <v>298</v>
      </c>
      <c r="Q173" s="575">
        <v>3750</v>
      </c>
      <c r="R173" s="432"/>
      <c r="S173" s="556"/>
      <c r="T173" s="556"/>
      <c r="U173" s="556"/>
      <c r="V173" s="577"/>
      <c r="W173" s="578"/>
      <c r="X173" s="579"/>
      <c r="Y173" s="579"/>
      <c r="Z173" s="580"/>
      <c r="AA173" s="578"/>
      <c r="AB173" s="581"/>
      <c r="AC173" s="573"/>
      <c r="AD173" s="579"/>
      <c r="AE173" s="577"/>
      <c r="AF173" s="577"/>
      <c r="AG173" s="577"/>
      <c r="AH173" s="531"/>
      <c r="AI173" s="531"/>
      <c r="AJ173" s="532"/>
      <c r="AK173" s="582"/>
    </row>
    <row r="174" spans="1:37" ht="23.25">
      <c r="A174" s="424"/>
      <c r="B174" s="425"/>
      <c r="C174" s="424"/>
      <c r="D174" s="426"/>
      <c r="E174" s="426"/>
      <c r="F174" s="424"/>
      <c r="G174" s="427"/>
      <c r="H174" s="424"/>
      <c r="I174" s="427"/>
      <c r="J174" s="565"/>
      <c r="K174" s="473" t="s">
        <v>219</v>
      </c>
      <c r="L174" s="566">
        <v>3</v>
      </c>
      <c r="M174" s="569">
        <v>0</v>
      </c>
      <c r="N174" s="569">
        <v>2</v>
      </c>
      <c r="O174" s="522" t="s">
        <v>377</v>
      </c>
      <c r="P174" s="573">
        <v>298</v>
      </c>
      <c r="Q174" s="576">
        <v>3750</v>
      </c>
      <c r="R174" s="432">
        <f>P174*Q174</f>
        <v>1117500</v>
      </c>
      <c r="S174" s="556"/>
      <c r="T174" s="556"/>
      <c r="U174" s="556"/>
      <c r="V174" s="577"/>
      <c r="W174" s="578"/>
      <c r="X174" s="579"/>
      <c r="Y174" s="579"/>
      <c r="Z174" s="580"/>
      <c r="AA174" s="578"/>
      <c r="AB174" s="581"/>
      <c r="AC174" s="573"/>
      <c r="AD174" s="579"/>
      <c r="AE174" s="577"/>
      <c r="AF174" s="577"/>
      <c r="AG174" s="577"/>
      <c r="AH174" s="531"/>
      <c r="AI174" s="531">
        <f>R174*0.3/100</f>
        <v>3352.5</v>
      </c>
      <c r="AJ174" s="532"/>
      <c r="AK174" s="582"/>
    </row>
    <row r="175" spans="1:37" ht="23.25">
      <c r="A175" s="424"/>
      <c r="B175" s="425"/>
      <c r="C175" s="424"/>
      <c r="D175" s="426"/>
      <c r="E175" s="426"/>
      <c r="F175" s="424"/>
      <c r="G175" s="427"/>
      <c r="H175" s="424"/>
      <c r="I175" s="427"/>
      <c r="J175" s="565"/>
      <c r="K175" s="473" t="s">
        <v>220</v>
      </c>
      <c r="L175" s="567"/>
      <c r="M175" s="570"/>
      <c r="N175" s="570"/>
      <c r="O175" s="429"/>
      <c r="P175" s="574"/>
      <c r="Q175" s="576"/>
      <c r="R175" s="432"/>
      <c r="S175" s="556">
        <v>1</v>
      </c>
      <c r="T175" s="556" t="s">
        <v>378</v>
      </c>
      <c r="U175" s="556" t="s">
        <v>108</v>
      </c>
      <c r="V175" s="577">
        <v>3</v>
      </c>
      <c r="W175" s="578" t="s">
        <v>380</v>
      </c>
      <c r="X175" s="579">
        <v>100</v>
      </c>
      <c r="Y175" s="579">
        <v>9200</v>
      </c>
      <c r="Z175" s="580">
        <f>W175*Y175</f>
        <v>2898000</v>
      </c>
      <c r="AA175" s="578" t="s">
        <v>233</v>
      </c>
      <c r="AB175" s="581">
        <f>Z175*4/100</f>
        <v>115920</v>
      </c>
      <c r="AC175" s="573">
        <f>Z175-AB175</f>
        <v>2782080</v>
      </c>
      <c r="AD175" s="579">
        <f>R175+AC175</f>
        <v>2782080</v>
      </c>
      <c r="AE175" s="577">
        <f>AD175*X175/100</f>
        <v>2782080</v>
      </c>
      <c r="AF175" s="577"/>
      <c r="AG175" s="577">
        <f>AD175</f>
        <v>2782080</v>
      </c>
      <c r="AH175" s="531">
        <v>0.3</v>
      </c>
      <c r="AI175" s="531">
        <f>AG175*AH175/100</f>
        <v>8346.24</v>
      </c>
      <c r="AJ175" s="532"/>
      <c r="AK175" s="582"/>
    </row>
    <row r="176" spans="1:37" ht="23.25">
      <c r="A176" s="424"/>
      <c r="B176" s="425"/>
      <c r="C176" s="424"/>
      <c r="D176" s="426"/>
      <c r="E176" s="426"/>
      <c r="F176" s="424"/>
      <c r="G176" s="427"/>
      <c r="H176" s="424"/>
      <c r="I176" s="427"/>
      <c r="J176" s="565"/>
      <c r="K176" s="473"/>
      <c r="L176" s="500"/>
      <c r="M176" s="570"/>
      <c r="N176" s="570"/>
      <c r="O176" s="429"/>
      <c r="P176" s="574"/>
      <c r="Q176" s="576"/>
      <c r="R176" s="432"/>
      <c r="S176" s="556"/>
      <c r="T176" s="556" t="s">
        <v>379</v>
      </c>
      <c r="U176" s="556"/>
      <c r="V176" s="577"/>
      <c r="W176" s="578"/>
      <c r="X176" s="579"/>
      <c r="Y176" s="579"/>
      <c r="Z176" s="580"/>
      <c r="AA176" s="578"/>
      <c r="AB176" s="581"/>
      <c r="AC176" s="573"/>
      <c r="AD176" s="579"/>
      <c r="AE176" s="577"/>
      <c r="AF176" s="577"/>
      <c r="AG176" s="577"/>
      <c r="AH176" s="531"/>
      <c r="AI176" s="531"/>
      <c r="AJ176" s="532"/>
      <c r="AK176" s="582"/>
    </row>
    <row r="177" spans="1:37" ht="23.25">
      <c r="A177" s="424"/>
      <c r="B177" s="425"/>
      <c r="C177" s="424"/>
      <c r="D177" s="426"/>
      <c r="E177" s="426"/>
      <c r="F177" s="424"/>
      <c r="G177" s="427"/>
      <c r="H177" s="424"/>
      <c r="I177" s="427"/>
      <c r="J177" s="565"/>
      <c r="K177" s="473"/>
      <c r="L177" s="500"/>
      <c r="M177" s="570"/>
      <c r="N177" s="570"/>
      <c r="O177" s="429"/>
      <c r="P177" s="574"/>
      <c r="Q177" s="576"/>
      <c r="R177" s="432"/>
      <c r="S177" s="556"/>
      <c r="T177" s="556"/>
      <c r="U177" s="556"/>
      <c r="V177" s="577"/>
      <c r="W177" s="578"/>
      <c r="X177" s="579"/>
      <c r="Y177" s="579"/>
      <c r="Z177" s="580"/>
      <c r="AA177" s="578"/>
      <c r="AB177" s="581"/>
      <c r="AC177" s="573"/>
      <c r="AD177" s="579"/>
      <c r="AE177" s="577"/>
      <c r="AF177" s="577"/>
      <c r="AG177" s="577"/>
      <c r="AH177" s="531"/>
      <c r="AI177" s="531"/>
      <c r="AJ177" s="532"/>
      <c r="AK177" s="582"/>
    </row>
    <row r="178" spans="1:37" ht="23.25">
      <c r="A178" s="424"/>
      <c r="B178" s="425"/>
      <c r="C178" s="424"/>
      <c r="D178" s="426"/>
      <c r="E178" s="426"/>
      <c r="F178" s="424"/>
      <c r="G178" s="427"/>
      <c r="H178" s="424"/>
      <c r="I178" s="427"/>
      <c r="J178" s="565"/>
      <c r="K178" s="473"/>
      <c r="L178" s="500"/>
      <c r="M178" s="570"/>
      <c r="N178" s="570"/>
      <c r="O178" s="429"/>
      <c r="P178" s="574"/>
      <c r="Q178" s="576"/>
      <c r="R178" s="432"/>
      <c r="S178" s="556"/>
      <c r="T178" s="556" t="s">
        <v>378</v>
      </c>
      <c r="U178" s="556" t="s">
        <v>108</v>
      </c>
      <c r="V178" s="577">
        <v>3</v>
      </c>
      <c r="W178" s="578" t="s">
        <v>381</v>
      </c>
      <c r="X178" s="579">
        <v>100</v>
      </c>
      <c r="Y178" s="579">
        <v>9200</v>
      </c>
      <c r="Z178" s="580">
        <f>W178*Y178</f>
        <v>1030400</v>
      </c>
      <c r="AA178" s="578" t="s">
        <v>233</v>
      </c>
      <c r="AB178" s="581">
        <f>Z178*4/100</f>
        <v>41216</v>
      </c>
      <c r="AC178" s="573">
        <f>Z178-AB178</f>
        <v>989184</v>
      </c>
      <c r="AD178" s="579">
        <f>R178+AC178</f>
        <v>989184</v>
      </c>
      <c r="AE178" s="577">
        <f>AD178*X178/100</f>
        <v>989184</v>
      </c>
      <c r="AF178" s="577"/>
      <c r="AG178" s="577">
        <f>AD178</f>
        <v>989184</v>
      </c>
      <c r="AH178" s="531">
        <v>0.3</v>
      </c>
      <c r="AI178" s="531">
        <f>AG178*AH178/100</f>
        <v>2967.552</v>
      </c>
      <c r="AJ178" s="532"/>
      <c r="AK178" s="582"/>
    </row>
    <row r="179" spans="1:37" ht="23.25">
      <c r="A179" s="424"/>
      <c r="B179" s="425"/>
      <c r="C179" s="424"/>
      <c r="D179" s="426"/>
      <c r="E179" s="426"/>
      <c r="F179" s="424"/>
      <c r="G179" s="427"/>
      <c r="H179" s="424"/>
      <c r="I179" s="427"/>
      <c r="J179" s="565"/>
      <c r="K179" s="473"/>
      <c r="L179" s="500"/>
      <c r="M179" s="570"/>
      <c r="N179" s="570"/>
      <c r="O179" s="429"/>
      <c r="P179" s="574"/>
      <c r="Q179" s="576"/>
      <c r="R179" s="432"/>
      <c r="S179" s="556"/>
      <c r="T179" s="556" t="s">
        <v>379</v>
      </c>
      <c r="U179" s="556"/>
      <c r="V179" s="577"/>
      <c r="W179" s="578"/>
      <c r="X179" s="579"/>
      <c r="Y179" s="579"/>
      <c r="Z179" s="580"/>
      <c r="AA179" s="578"/>
      <c r="AB179" s="581"/>
      <c r="AC179" s="573"/>
      <c r="AD179" s="579"/>
      <c r="AE179" s="577"/>
      <c r="AF179" s="577"/>
      <c r="AG179" s="577"/>
      <c r="AH179" s="531"/>
      <c r="AI179" s="531"/>
      <c r="AJ179" s="532"/>
      <c r="AK179" s="582"/>
    </row>
    <row r="180" spans="1:36" ht="23.25">
      <c r="A180" s="424"/>
      <c r="B180" s="425"/>
      <c r="C180" s="424"/>
      <c r="D180" s="426"/>
      <c r="E180" s="426"/>
      <c r="F180" s="424">
        <v>2</v>
      </c>
      <c r="G180" s="427" t="s">
        <v>104</v>
      </c>
      <c r="H180" s="424">
        <v>1958</v>
      </c>
      <c r="I180" s="427">
        <v>171</v>
      </c>
      <c r="J180" s="427">
        <v>1930</v>
      </c>
      <c r="K180" s="352" t="s">
        <v>281</v>
      </c>
      <c r="L180" s="428">
        <v>3</v>
      </c>
      <c r="M180" s="568">
        <v>0</v>
      </c>
      <c r="N180" s="571">
        <v>2</v>
      </c>
      <c r="O180" s="480" t="s">
        <v>383</v>
      </c>
      <c r="P180" s="481">
        <v>291</v>
      </c>
      <c r="Q180" s="482">
        <v>3750</v>
      </c>
      <c r="R180" s="550"/>
      <c r="S180" s="556"/>
      <c r="T180" s="402"/>
      <c r="U180" s="533"/>
      <c r="V180" s="403"/>
      <c r="W180" s="554"/>
      <c r="X180" s="434"/>
      <c r="Y180" s="555"/>
      <c r="Z180" s="435"/>
      <c r="AA180" s="554"/>
      <c r="AB180" s="450"/>
      <c r="AC180" s="377"/>
      <c r="AD180" s="579"/>
      <c r="AE180" s="577"/>
      <c r="AF180" s="403"/>
      <c r="AG180" s="153"/>
      <c r="AH180" s="404"/>
      <c r="AI180" s="557"/>
      <c r="AJ180" s="552"/>
    </row>
    <row r="181" spans="1:36" ht="23.25">
      <c r="A181" s="424"/>
      <c r="B181" s="425"/>
      <c r="C181" s="424"/>
      <c r="D181" s="426"/>
      <c r="E181" s="426"/>
      <c r="F181" s="424"/>
      <c r="G181" s="427"/>
      <c r="H181" s="424"/>
      <c r="I181" s="427"/>
      <c r="J181" s="427"/>
      <c r="K181" s="339" t="s">
        <v>219</v>
      </c>
      <c r="L181" s="428"/>
      <c r="M181" s="357">
        <v>0</v>
      </c>
      <c r="N181" s="357">
        <v>2</v>
      </c>
      <c r="O181" s="358" t="s">
        <v>383</v>
      </c>
      <c r="P181" s="377">
        <v>291</v>
      </c>
      <c r="Q181" s="79">
        <v>3750</v>
      </c>
      <c r="R181" s="548">
        <f>P181*Q181</f>
        <v>1091250</v>
      </c>
      <c r="S181" s="556"/>
      <c r="T181" s="402"/>
      <c r="U181" s="533"/>
      <c r="V181" s="403"/>
      <c r="W181" s="554"/>
      <c r="X181" s="434"/>
      <c r="Y181" s="555"/>
      <c r="Z181" s="435"/>
      <c r="AA181" s="554"/>
      <c r="AB181" s="450"/>
      <c r="AC181" s="377"/>
      <c r="AD181" s="434"/>
      <c r="AE181" s="153"/>
      <c r="AF181" s="403"/>
      <c r="AG181" s="153"/>
      <c r="AH181" s="404"/>
      <c r="AI181" s="557">
        <f>R181*0.3/100</f>
        <v>3273.75</v>
      </c>
      <c r="AJ181" s="552"/>
    </row>
    <row r="182" spans="1:36" ht="23.25">
      <c r="A182" s="424"/>
      <c r="B182" s="425"/>
      <c r="C182" s="424"/>
      <c r="D182" s="426"/>
      <c r="E182" s="426"/>
      <c r="F182" s="424"/>
      <c r="G182" s="427"/>
      <c r="H182" s="424"/>
      <c r="I182" s="427"/>
      <c r="J182" s="427"/>
      <c r="K182" s="339" t="s">
        <v>220</v>
      </c>
      <c r="L182" s="428"/>
      <c r="M182" s="58"/>
      <c r="N182" s="58"/>
      <c r="O182" s="308"/>
      <c r="P182" s="324"/>
      <c r="Q182" s="79"/>
      <c r="R182" s="549"/>
      <c r="S182" s="556">
        <v>1</v>
      </c>
      <c r="T182" s="402" t="s">
        <v>158</v>
      </c>
      <c r="U182" s="533" t="s">
        <v>108</v>
      </c>
      <c r="V182" s="403">
        <v>3</v>
      </c>
      <c r="W182" s="554" t="s">
        <v>344</v>
      </c>
      <c r="X182" s="434">
        <v>100</v>
      </c>
      <c r="Y182" s="555">
        <v>6750</v>
      </c>
      <c r="Z182" s="435">
        <f>W182*Y182</f>
        <v>472500</v>
      </c>
      <c r="AA182" s="554" t="s">
        <v>233</v>
      </c>
      <c r="AB182" s="450">
        <f>Z182*4/100</f>
        <v>18900</v>
      </c>
      <c r="AC182" s="377">
        <f>Z182-AB182</f>
        <v>453600</v>
      </c>
      <c r="AD182" s="434">
        <f>R182+AC182</f>
        <v>453600</v>
      </c>
      <c r="AE182" s="153">
        <f>AD182*X182/100</f>
        <v>453600</v>
      </c>
      <c r="AF182" s="403"/>
      <c r="AG182" s="153">
        <f>AD182</f>
        <v>453600</v>
      </c>
      <c r="AH182" s="404">
        <v>0.3</v>
      </c>
      <c r="AI182" s="557">
        <f>AG182*AH182/100</f>
        <v>1360.8</v>
      </c>
      <c r="AJ182" s="552"/>
    </row>
    <row r="183" spans="1:36" ht="23.25">
      <c r="A183" s="424"/>
      <c r="B183" s="425"/>
      <c r="C183" s="424"/>
      <c r="D183" s="426"/>
      <c r="E183" s="426"/>
      <c r="F183" s="424"/>
      <c r="G183" s="427"/>
      <c r="H183" s="424"/>
      <c r="I183" s="427"/>
      <c r="J183" s="427"/>
      <c r="K183" s="473"/>
      <c r="L183" s="428"/>
      <c r="M183" s="96"/>
      <c r="N183" s="96"/>
      <c r="O183" s="547"/>
      <c r="P183" s="503"/>
      <c r="Q183" s="97"/>
      <c r="R183" s="550"/>
      <c r="S183" s="556"/>
      <c r="T183" s="402"/>
      <c r="U183" s="533"/>
      <c r="V183" s="403"/>
      <c r="W183" s="554"/>
      <c r="X183" s="434"/>
      <c r="Y183" s="555"/>
      <c r="Z183" s="435"/>
      <c r="AA183" s="554"/>
      <c r="AB183" s="450"/>
      <c r="AC183" s="377"/>
      <c r="AD183" s="434"/>
      <c r="AE183" s="153"/>
      <c r="AF183" s="403"/>
      <c r="AG183" s="153"/>
      <c r="AH183" s="404"/>
      <c r="AI183" s="557"/>
      <c r="AJ183" s="552"/>
    </row>
    <row r="184" spans="1:36" ht="23.25">
      <c r="A184" s="424"/>
      <c r="B184" s="425"/>
      <c r="C184" s="424"/>
      <c r="D184" s="426"/>
      <c r="E184" s="426"/>
      <c r="F184" s="424"/>
      <c r="G184" s="427"/>
      <c r="H184" s="424"/>
      <c r="I184" s="427"/>
      <c r="J184" s="427"/>
      <c r="K184" s="473"/>
      <c r="L184" s="428"/>
      <c r="M184" s="96"/>
      <c r="N184" s="96"/>
      <c r="O184" s="547"/>
      <c r="P184" s="503"/>
      <c r="Q184" s="97"/>
      <c r="R184" s="550"/>
      <c r="S184" s="556"/>
      <c r="T184" s="402" t="s">
        <v>239</v>
      </c>
      <c r="U184" s="533" t="s">
        <v>108</v>
      </c>
      <c r="V184" s="403">
        <v>3</v>
      </c>
      <c r="W184" s="554" t="s">
        <v>206</v>
      </c>
      <c r="X184" s="434">
        <v>100</v>
      </c>
      <c r="Y184" s="555">
        <v>7150</v>
      </c>
      <c r="Z184" s="435">
        <f>W184*Y184</f>
        <v>429000</v>
      </c>
      <c r="AA184" s="554" t="s">
        <v>342</v>
      </c>
      <c r="AB184" s="450">
        <f>Z184*3/100</f>
        <v>12870</v>
      </c>
      <c r="AC184" s="377">
        <f>Z184-AB184</f>
        <v>416130</v>
      </c>
      <c r="AD184" s="434">
        <f>R184+AC184</f>
        <v>416130</v>
      </c>
      <c r="AE184" s="153">
        <f>AD184*X184/100</f>
        <v>416130</v>
      </c>
      <c r="AF184" s="403"/>
      <c r="AG184" s="153">
        <f>AD184</f>
        <v>416130</v>
      </c>
      <c r="AH184" s="404">
        <v>0.3</v>
      </c>
      <c r="AI184" s="557">
        <f>AG184*AH184/100</f>
        <v>1248.39</v>
      </c>
      <c r="AJ184" s="532" t="s">
        <v>382</v>
      </c>
    </row>
    <row r="185" spans="1:36" ht="23.25">
      <c r="A185" s="424"/>
      <c r="B185" s="425"/>
      <c r="C185" s="424"/>
      <c r="D185" s="426"/>
      <c r="E185" s="426"/>
      <c r="F185" s="424"/>
      <c r="G185" s="427"/>
      <c r="H185" s="424"/>
      <c r="I185" s="427"/>
      <c r="J185" s="427"/>
      <c r="K185" s="473"/>
      <c r="L185" s="428"/>
      <c r="M185" s="96"/>
      <c r="N185" s="96"/>
      <c r="O185" s="547"/>
      <c r="P185" s="503"/>
      <c r="Q185" s="97"/>
      <c r="R185" s="550"/>
      <c r="S185" s="556"/>
      <c r="T185" s="402"/>
      <c r="U185" s="533"/>
      <c r="V185" s="403"/>
      <c r="W185" s="554"/>
      <c r="X185" s="434"/>
      <c r="Y185" s="555"/>
      <c r="Z185" s="435"/>
      <c r="AA185" s="554"/>
      <c r="AB185" s="450"/>
      <c r="AC185" s="377"/>
      <c r="AD185" s="434"/>
      <c r="AE185" s="153"/>
      <c r="AF185" s="403"/>
      <c r="AG185" s="153"/>
      <c r="AH185" s="404"/>
      <c r="AI185" s="557"/>
      <c r="AJ185" s="552" t="s">
        <v>474</v>
      </c>
    </row>
    <row r="186" spans="1:36" ht="23.25">
      <c r="A186" s="413"/>
      <c r="B186" s="414"/>
      <c r="C186" s="413"/>
      <c r="D186" s="415"/>
      <c r="E186" s="415"/>
      <c r="F186" s="413"/>
      <c r="G186" s="416"/>
      <c r="H186" s="413"/>
      <c r="I186" s="416"/>
      <c r="J186" s="416"/>
      <c r="K186" s="444"/>
      <c r="L186" s="378"/>
      <c r="M186" s="379"/>
      <c r="N186" s="379"/>
      <c r="O186" s="380"/>
      <c r="P186" s="381"/>
      <c r="Q186" s="80"/>
      <c r="R186" s="551"/>
      <c r="S186" s="558"/>
      <c r="T186" s="348"/>
      <c r="U186" s="559"/>
      <c r="V186" s="387"/>
      <c r="W186" s="561"/>
      <c r="X186" s="421"/>
      <c r="Y186" s="562"/>
      <c r="Z186" s="422"/>
      <c r="AA186" s="561"/>
      <c r="AB186" s="385"/>
      <c r="AC186" s="381"/>
      <c r="AD186" s="421"/>
      <c r="AE186" s="560"/>
      <c r="AF186" s="387"/>
      <c r="AG186" s="560"/>
      <c r="AH186" s="388"/>
      <c r="AI186" s="563"/>
      <c r="AJ186" s="553"/>
    </row>
    <row r="187" spans="1:36" ht="23.25">
      <c r="A187" s="424">
        <v>24</v>
      </c>
      <c r="B187" s="425" t="s">
        <v>388</v>
      </c>
      <c r="C187" s="424">
        <v>131</v>
      </c>
      <c r="D187" s="426">
        <v>4</v>
      </c>
      <c r="E187" s="426" t="s">
        <v>475</v>
      </c>
      <c r="F187" s="424">
        <v>1</v>
      </c>
      <c r="G187" s="427" t="s">
        <v>104</v>
      </c>
      <c r="H187" s="424">
        <v>309</v>
      </c>
      <c r="I187" s="427">
        <v>191</v>
      </c>
      <c r="J187" s="427">
        <v>127</v>
      </c>
      <c r="K187" s="352" t="s">
        <v>281</v>
      </c>
      <c r="L187" s="428"/>
      <c r="M187" s="479">
        <v>0</v>
      </c>
      <c r="N187" s="479">
        <v>0</v>
      </c>
      <c r="O187" s="480" t="s">
        <v>385</v>
      </c>
      <c r="P187" s="481">
        <v>79.7</v>
      </c>
      <c r="Q187" s="482">
        <v>3250</v>
      </c>
      <c r="R187" s="432"/>
      <c r="S187" s="402"/>
      <c r="T187" s="63"/>
      <c r="U187" s="63"/>
      <c r="V187" s="90"/>
      <c r="W187" s="314"/>
      <c r="X187" s="86"/>
      <c r="Y187" s="86"/>
      <c r="Z187" s="321"/>
      <c r="AA187" s="314"/>
      <c r="AB187" s="333"/>
      <c r="AC187" s="331"/>
      <c r="AD187" s="86"/>
      <c r="AE187" s="90"/>
      <c r="AF187" s="90"/>
      <c r="AG187" s="90"/>
      <c r="AH187" s="142"/>
      <c r="AI187" s="530"/>
      <c r="AJ187" s="439"/>
    </row>
    <row r="188" spans="1:36" ht="23.25">
      <c r="A188" s="424"/>
      <c r="B188" s="425"/>
      <c r="C188" s="424"/>
      <c r="D188" s="426"/>
      <c r="E188" s="426"/>
      <c r="F188" s="424"/>
      <c r="G188" s="427"/>
      <c r="H188" s="424"/>
      <c r="I188" s="427"/>
      <c r="J188" s="427"/>
      <c r="K188" s="339" t="s">
        <v>219</v>
      </c>
      <c r="L188" s="353">
        <v>2</v>
      </c>
      <c r="M188" s="107">
        <v>0</v>
      </c>
      <c r="N188" s="107">
        <v>0</v>
      </c>
      <c r="O188" s="354" t="s">
        <v>387</v>
      </c>
      <c r="P188" s="355">
        <v>19.7</v>
      </c>
      <c r="Q188" s="81">
        <v>3250</v>
      </c>
      <c r="R188" s="64">
        <f>P188*Q188</f>
        <v>64025</v>
      </c>
      <c r="S188" s="63">
        <v>1</v>
      </c>
      <c r="T188" s="63" t="s">
        <v>239</v>
      </c>
      <c r="U188" s="63" t="s">
        <v>108</v>
      </c>
      <c r="V188" s="90">
        <v>2</v>
      </c>
      <c r="W188" s="314" t="s">
        <v>234</v>
      </c>
      <c r="X188" s="86">
        <v>100</v>
      </c>
      <c r="Y188" s="86">
        <v>7150</v>
      </c>
      <c r="Z188" s="321">
        <f>W188*Y188</f>
        <v>250250</v>
      </c>
      <c r="AA188" s="327" t="s">
        <v>233</v>
      </c>
      <c r="AB188" s="338"/>
      <c r="AC188" s="331"/>
      <c r="AD188" s="434">
        <f>R188+Z188</f>
        <v>314275</v>
      </c>
      <c r="AE188" s="86">
        <f>AD188*X188/100</f>
        <v>314275</v>
      </c>
      <c r="AF188" s="333" t="s">
        <v>207</v>
      </c>
      <c r="AG188" s="356">
        <v>0</v>
      </c>
      <c r="AH188" s="151">
        <v>0.01</v>
      </c>
      <c r="AI188" s="151"/>
      <c r="AJ188" s="439"/>
    </row>
    <row r="189" spans="1:36" ht="23.25">
      <c r="A189" s="424"/>
      <c r="B189" s="425"/>
      <c r="C189" s="424"/>
      <c r="D189" s="426"/>
      <c r="E189" s="426"/>
      <c r="F189" s="424"/>
      <c r="G189" s="427"/>
      <c r="H189" s="424"/>
      <c r="I189" s="427"/>
      <c r="J189" s="427"/>
      <c r="K189" s="339" t="s">
        <v>220</v>
      </c>
      <c r="L189" s="318">
        <v>3</v>
      </c>
      <c r="M189" s="357">
        <v>0</v>
      </c>
      <c r="N189" s="357">
        <v>0</v>
      </c>
      <c r="O189" s="358" t="s">
        <v>386</v>
      </c>
      <c r="P189" s="377">
        <v>20</v>
      </c>
      <c r="Q189" s="79">
        <v>3250</v>
      </c>
      <c r="R189" s="64">
        <f>P189*Q189</f>
        <v>65000</v>
      </c>
      <c r="S189" s="9"/>
      <c r="T189" s="63" t="s">
        <v>239</v>
      </c>
      <c r="U189" s="63" t="s">
        <v>108</v>
      </c>
      <c r="V189" s="88">
        <v>3</v>
      </c>
      <c r="W189" s="314" t="s">
        <v>234</v>
      </c>
      <c r="X189" s="87">
        <v>100</v>
      </c>
      <c r="Y189" s="87">
        <v>7150</v>
      </c>
      <c r="Z189" s="321">
        <f>W189*Y189</f>
        <v>250250</v>
      </c>
      <c r="AA189" s="314" t="s">
        <v>233</v>
      </c>
      <c r="AB189" s="333">
        <f>Z189*4/100</f>
        <v>10010</v>
      </c>
      <c r="AC189" s="331">
        <f>Z189-AB189</f>
        <v>240240</v>
      </c>
      <c r="AD189" s="87">
        <f>R189+AC189</f>
        <v>305240</v>
      </c>
      <c r="AE189" s="90">
        <f>AD189*X189/100</f>
        <v>305240</v>
      </c>
      <c r="AF189" s="90"/>
      <c r="AG189" s="90">
        <f>AD189</f>
        <v>305240</v>
      </c>
      <c r="AH189" s="142">
        <v>0.3</v>
      </c>
      <c r="AI189" s="142">
        <f>AG189*AH189/100</f>
        <v>915.72</v>
      </c>
      <c r="AJ189" s="439"/>
    </row>
    <row r="190" spans="1:36" ht="23.25">
      <c r="A190" s="424"/>
      <c r="B190" s="425"/>
      <c r="C190" s="424"/>
      <c r="D190" s="426"/>
      <c r="E190" s="426"/>
      <c r="F190" s="424"/>
      <c r="G190" s="427"/>
      <c r="H190" s="424"/>
      <c r="I190" s="427"/>
      <c r="J190" s="427"/>
      <c r="K190" s="473"/>
      <c r="L190" s="428"/>
      <c r="M190" s="521"/>
      <c r="N190" s="521"/>
      <c r="O190" s="522"/>
      <c r="P190" s="377"/>
      <c r="Q190" s="431"/>
      <c r="R190" s="432"/>
      <c r="S190" s="402"/>
      <c r="T190" s="402"/>
      <c r="U190" s="402"/>
      <c r="V190" s="403"/>
      <c r="W190" s="433"/>
      <c r="X190" s="434"/>
      <c r="Y190" s="434"/>
      <c r="Z190" s="435"/>
      <c r="AA190" s="433"/>
      <c r="AB190" s="450"/>
      <c r="AC190" s="451"/>
      <c r="AD190" s="434"/>
      <c r="AE190" s="403"/>
      <c r="AF190" s="403"/>
      <c r="AG190" s="403"/>
      <c r="AH190" s="404"/>
      <c r="AI190" s="404"/>
      <c r="AJ190" s="439"/>
    </row>
    <row r="191" spans="1:36" ht="23.25">
      <c r="A191" s="424"/>
      <c r="B191" s="425"/>
      <c r="C191" s="424"/>
      <c r="D191" s="426"/>
      <c r="E191" s="426"/>
      <c r="F191" s="424"/>
      <c r="G191" s="427"/>
      <c r="H191" s="424"/>
      <c r="I191" s="427"/>
      <c r="J191" s="427"/>
      <c r="K191" s="473"/>
      <c r="L191" s="318">
        <v>3</v>
      </c>
      <c r="M191" s="357">
        <v>0</v>
      </c>
      <c r="N191" s="357">
        <v>0</v>
      </c>
      <c r="O191" s="358" t="s">
        <v>386</v>
      </c>
      <c r="P191" s="377">
        <v>20</v>
      </c>
      <c r="Q191" s="79">
        <v>3250</v>
      </c>
      <c r="R191" s="64">
        <f>P191*Q191</f>
        <v>65000</v>
      </c>
      <c r="S191" s="9">
        <v>2</v>
      </c>
      <c r="T191" s="63" t="s">
        <v>239</v>
      </c>
      <c r="U191" s="63" t="s">
        <v>108</v>
      </c>
      <c r="V191" s="88">
        <v>3</v>
      </c>
      <c r="W191" s="314" t="s">
        <v>234</v>
      </c>
      <c r="X191" s="87">
        <v>100</v>
      </c>
      <c r="Y191" s="87">
        <v>7150</v>
      </c>
      <c r="Z191" s="321">
        <f>W191*Y191</f>
        <v>250250</v>
      </c>
      <c r="AA191" s="314" t="s">
        <v>233</v>
      </c>
      <c r="AB191" s="333">
        <f>Z191*4/100</f>
        <v>10010</v>
      </c>
      <c r="AC191" s="331">
        <f>Z191-AB191</f>
        <v>240240</v>
      </c>
      <c r="AD191" s="87">
        <f>R191+AC191</f>
        <v>305240</v>
      </c>
      <c r="AE191" s="90">
        <f>AD191*X191/100</f>
        <v>305240</v>
      </c>
      <c r="AF191" s="90"/>
      <c r="AG191" s="90">
        <f>AD191</f>
        <v>305240</v>
      </c>
      <c r="AH191" s="142">
        <v>0.3</v>
      </c>
      <c r="AI191" s="142">
        <f>AG191*AH191/100</f>
        <v>915.72</v>
      </c>
      <c r="AJ191" s="439"/>
    </row>
    <row r="192" spans="1:36" ht="23.25">
      <c r="A192" s="424"/>
      <c r="B192" s="425"/>
      <c r="C192" s="424"/>
      <c r="D192" s="426"/>
      <c r="E192" s="426"/>
      <c r="F192" s="424"/>
      <c r="G192" s="427"/>
      <c r="H192" s="424"/>
      <c r="I192" s="427"/>
      <c r="J192" s="427"/>
      <c r="K192" s="473"/>
      <c r="L192" s="428"/>
      <c r="M192" s="521"/>
      <c r="N192" s="521"/>
      <c r="O192" s="522"/>
      <c r="P192" s="377"/>
      <c r="Q192" s="431"/>
      <c r="R192" s="432"/>
      <c r="S192" s="402"/>
      <c r="T192" s="402"/>
      <c r="U192" s="402"/>
      <c r="V192" s="403"/>
      <c r="W192" s="433"/>
      <c r="X192" s="434"/>
      <c r="Y192" s="434"/>
      <c r="Z192" s="435"/>
      <c r="AA192" s="433"/>
      <c r="AB192" s="450"/>
      <c r="AC192" s="451"/>
      <c r="AD192" s="434"/>
      <c r="AE192" s="403"/>
      <c r="AF192" s="403"/>
      <c r="AG192" s="403"/>
      <c r="AH192" s="404"/>
      <c r="AI192" s="404"/>
      <c r="AJ192" s="439"/>
    </row>
    <row r="193" spans="1:36" ht="23.25">
      <c r="A193" s="424"/>
      <c r="B193" s="425"/>
      <c r="C193" s="424"/>
      <c r="D193" s="426"/>
      <c r="E193" s="426"/>
      <c r="F193" s="424"/>
      <c r="G193" s="427"/>
      <c r="H193" s="424"/>
      <c r="I193" s="427"/>
      <c r="J193" s="427"/>
      <c r="K193" s="473"/>
      <c r="L193" s="318">
        <v>3</v>
      </c>
      <c r="M193" s="357">
        <v>0</v>
      </c>
      <c r="N193" s="357">
        <v>0</v>
      </c>
      <c r="O193" s="358" t="s">
        <v>386</v>
      </c>
      <c r="P193" s="377">
        <v>20</v>
      </c>
      <c r="Q193" s="79">
        <v>3250</v>
      </c>
      <c r="R193" s="64">
        <f>P193*Q193</f>
        <v>65000</v>
      </c>
      <c r="S193" s="9">
        <v>3</v>
      </c>
      <c r="T193" s="63" t="s">
        <v>239</v>
      </c>
      <c r="U193" s="63" t="s">
        <v>108</v>
      </c>
      <c r="V193" s="88">
        <v>3</v>
      </c>
      <c r="W193" s="314" t="s">
        <v>234</v>
      </c>
      <c r="X193" s="87">
        <v>100</v>
      </c>
      <c r="Y193" s="87">
        <v>7150</v>
      </c>
      <c r="Z193" s="321">
        <f>W193*Y193</f>
        <v>250250</v>
      </c>
      <c r="AA193" s="314" t="s">
        <v>233</v>
      </c>
      <c r="AB193" s="333">
        <f>Z193*4/100</f>
        <v>10010</v>
      </c>
      <c r="AC193" s="331">
        <f>Z193-AB193</f>
        <v>240240</v>
      </c>
      <c r="AD193" s="87">
        <f>R193+AC193</f>
        <v>305240</v>
      </c>
      <c r="AE193" s="90">
        <f>AD193*X193/100</f>
        <v>305240</v>
      </c>
      <c r="AF193" s="90"/>
      <c r="AG193" s="90">
        <f>AD193</f>
        <v>305240</v>
      </c>
      <c r="AH193" s="142">
        <v>0.3</v>
      </c>
      <c r="AI193" s="142">
        <f>AG193*AH193/100</f>
        <v>915.72</v>
      </c>
      <c r="AJ193" s="439" t="s">
        <v>384</v>
      </c>
    </row>
    <row r="194" spans="1:36" ht="23.25">
      <c r="A194" s="424"/>
      <c r="B194" s="425"/>
      <c r="C194" s="424"/>
      <c r="D194" s="426"/>
      <c r="E194" s="426"/>
      <c r="F194" s="424"/>
      <c r="G194" s="427"/>
      <c r="H194" s="424"/>
      <c r="I194" s="427"/>
      <c r="J194" s="427"/>
      <c r="K194" s="473"/>
      <c r="L194" s="428"/>
      <c r="M194" s="521"/>
      <c r="N194" s="521"/>
      <c r="O194" s="522"/>
      <c r="P194" s="377"/>
      <c r="Q194" s="431"/>
      <c r="R194" s="432"/>
      <c r="S194" s="402"/>
      <c r="T194" s="402"/>
      <c r="U194" s="402"/>
      <c r="V194" s="403"/>
      <c r="W194" s="433"/>
      <c r="X194" s="434"/>
      <c r="Y194" s="434"/>
      <c r="Z194" s="435"/>
      <c r="AA194" s="433"/>
      <c r="AB194" s="450"/>
      <c r="AC194" s="451"/>
      <c r="AD194" s="434"/>
      <c r="AE194" s="403"/>
      <c r="AF194" s="403"/>
      <c r="AG194" s="403"/>
      <c r="AH194" s="404"/>
      <c r="AI194" s="404"/>
      <c r="AJ194" s="439" t="s">
        <v>476</v>
      </c>
    </row>
    <row r="195" spans="1:36" ht="23.25">
      <c r="A195" s="65"/>
      <c r="B195" s="398"/>
      <c r="C195" s="65"/>
      <c r="D195" s="67"/>
      <c r="E195" s="415"/>
      <c r="F195" s="413"/>
      <c r="G195" s="416"/>
      <c r="H195" s="413"/>
      <c r="I195" s="416"/>
      <c r="J195" s="416"/>
      <c r="K195" s="444"/>
      <c r="L195" s="417"/>
      <c r="M195" s="415"/>
      <c r="N195" s="415"/>
      <c r="O195" s="445"/>
      <c r="P195" s="446"/>
      <c r="Q195" s="420"/>
      <c r="R195" s="382"/>
      <c r="S195" s="348"/>
      <c r="T195" s="348"/>
      <c r="U195" s="348"/>
      <c r="V195" s="387"/>
      <c r="W195" s="383"/>
      <c r="X195" s="421"/>
      <c r="Y195" s="387"/>
      <c r="Z195" s="422"/>
      <c r="AA195" s="447"/>
      <c r="AB195" s="385"/>
      <c r="AC195" s="386"/>
      <c r="AD195" s="421"/>
      <c r="AE195" s="421"/>
      <c r="AF195" s="387"/>
      <c r="AG195" s="387"/>
      <c r="AH195" s="388"/>
      <c r="AI195" s="388"/>
      <c r="AJ195" s="423"/>
    </row>
    <row r="196" spans="1:36" ht="23.25">
      <c r="A196" s="452">
        <v>25</v>
      </c>
      <c r="B196" s="453" t="s">
        <v>389</v>
      </c>
      <c r="C196" s="452">
        <v>152</v>
      </c>
      <c r="D196" s="454">
        <v>4</v>
      </c>
      <c r="E196" s="454" t="s">
        <v>477</v>
      </c>
      <c r="F196" s="452">
        <v>1</v>
      </c>
      <c r="G196" s="455" t="s">
        <v>104</v>
      </c>
      <c r="H196" s="452">
        <v>389</v>
      </c>
      <c r="I196" s="455">
        <v>192</v>
      </c>
      <c r="J196" s="455">
        <v>207</v>
      </c>
      <c r="K196" s="340" t="s">
        <v>281</v>
      </c>
      <c r="L196" s="456"/>
      <c r="M196" s="457">
        <v>0</v>
      </c>
      <c r="N196" s="457">
        <v>0</v>
      </c>
      <c r="O196" s="458" t="s">
        <v>390</v>
      </c>
      <c r="P196" s="459">
        <v>46</v>
      </c>
      <c r="Q196" s="460">
        <v>5000</v>
      </c>
      <c r="R196" s="478"/>
      <c r="S196" s="121"/>
      <c r="T196" s="8"/>
      <c r="U196" s="8"/>
      <c r="V196" s="369"/>
      <c r="W196" s="370"/>
      <c r="X196" s="120"/>
      <c r="Y196" s="120"/>
      <c r="Z196" s="371"/>
      <c r="AA196" s="370"/>
      <c r="AB196" s="375"/>
      <c r="AC196" s="374"/>
      <c r="AD196" s="120"/>
      <c r="AE196" s="369"/>
      <c r="AF196" s="369"/>
      <c r="AG196" s="369"/>
      <c r="AH196" s="412"/>
      <c r="AI196" s="545"/>
      <c r="AJ196" s="467"/>
    </row>
    <row r="197" spans="1:36" ht="23.25">
      <c r="A197" s="424"/>
      <c r="B197" s="425"/>
      <c r="C197" s="424"/>
      <c r="D197" s="426"/>
      <c r="E197" s="426"/>
      <c r="F197" s="424"/>
      <c r="G197" s="427"/>
      <c r="H197" s="424"/>
      <c r="I197" s="427"/>
      <c r="J197" s="427"/>
      <c r="K197" s="339" t="s">
        <v>219</v>
      </c>
      <c r="L197" s="353">
        <v>2</v>
      </c>
      <c r="M197" s="107">
        <v>0</v>
      </c>
      <c r="N197" s="107">
        <v>0</v>
      </c>
      <c r="O197" s="354" t="s">
        <v>346</v>
      </c>
      <c r="P197" s="355">
        <v>32</v>
      </c>
      <c r="Q197" s="81">
        <v>5000</v>
      </c>
      <c r="R197" s="64">
        <f>P197*Q197</f>
        <v>160000</v>
      </c>
      <c r="S197" s="63">
        <v>1</v>
      </c>
      <c r="T197" s="63" t="s">
        <v>158</v>
      </c>
      <c r="U197" s="63" t="s">
        <v>159</v>
      </c>
      <c r="V197" s="90">
        <v>2</v>
      </c>
      <c r="W197" s="314" t="s">
        <v>391</v>
      </c>
      <c r="X197" s="86">
        <v>100</v>
      </c>
      <c r="Y197" s="86">
        <v>6750</v>
      </c>
      <c r="Z197" s="321">
        <f>W197*Y197</f>
        <v>1296000</v>
      </c>
      <c r="AA197" s="327" t="s">
        <v>392</v>
      </c>
      <c r="AB197" s="338"/>
      <c r="AC197" s="331"/>
      <c r="AD197" s="434">
        <f>R197+Z197</f>
        <v>1456000</v>
      </c>
      <c r="AE197" s="86">
        <f>AD197*X197/100</f>
        <v>1456000</v>
      </c>
      <c r="AF197" s="333" t="s">
        <v>207</v>
      </c>
      <c r="AG197" s="356">
        <v>0</v>
      </c>
      <c r="AH197" s="151">
        <v>0.01</v>
      </c>
      <c r="AI197" s="151"/>
      <c r="AJ197" s="439"/>
    </row>
    <row r="198" spans="1:36" ht="23.25">
      <c r="A198" s="424"/>
      <c r="B198" s="425"/>
      <c r="C198" s="424"/>
      <c r="D198" s="426"/>
      <c r="E198" s="426"/>
      <c r="F198" s="424"/>
      <c r="G198" s="427"/>
      <c r="H198" s="424"/>
      <c r="I198" s="427"/>
      <c r="J198" s="427"/>
      <c r="K198" s="339" t="s">
        <v>220</v>
      </c>
      <c r="L198" s="318">
        <v>3</v>
      </c>
      <c r="M198" s="357">
        <v>0</v>
      </c>
      <c r="N198" s="357">
        <v>0</v>
      </c>
      <c r="O198" s="358" t="s">
        <v>312</v>
      </c>
      <c r="P198" s="377">
        <v>14</v>
      </c>
      <c r="Q198" s="79">
        <v>5000</v>
      </c>
      <c r="R198" s="64">
        <f>P198*Q198</f>
        <v>70000</v>
      </c>
      <c r="S198" s="9"/>
      <c r="T198" s="63" t="s">
        <v>158</v>
      </c>
      <c r="U198" s="63" t="s">
        <v>243</v>
      </c>
      <c r="V198" s="88">
        <v>3</v>
      </c>
      <c r="W198" s="314" t="s">
        <v>265</v>
      </c>
      <c r="X198" s="87">
        <v>100</v>
      </c>
      <c r="Y198" s="87">
        <v>6750</v>
      </c>
      <c r="Z198" s="321">
        <f>W198*Y198</f>
        <v>378000</v>
      </c>
      <c r="AA198" s="314" t="s">
        <v>253</v>
      </c>
      <c r="AB198" s="333">
        <f>Z198*14/100</f>
        <v>52920</v>
      </c>
      <c r="AC198" s="331">
        <f>Z198-AB198</f>
        <v>325080</v>
      </c>
      <c r="AD198" s="87">
        <f>R198+AC198</f>
        <v>395080</v>
      </c>
      <c r="AE198" s="90">
        <f>AD198*X198/100</f>
        <v>395080</v>
      </c>
      <c r="AF198" s="90"/>
      <c r="AG198" s="90">
        <f>AD198</f>
        <v>395080</v>
      </c>
      <c r="AH198" s="142">
        <v>0.3</v>
      </c>
      <c r="AI198" s="142">
        <f>AG198*AH198/100</f>
        <v>1185.24</v>
      </c>
      <c r="AJ198" s="439" t="s">
        <v>393</v>
      </c>
    </row>
    <row r="199" spans="1:36" ht="23.25">
      <c r="A199" s="424"/>
      <c r="B199" s="425"/>
      <c r="C199" s="424"/>
      <c r="D199" s="426"/>
      <c r="E199" s="426"/>
      <c r="F199" s="424"/>
      <c r="G199" s="427"/>
      <c r="H199" s="424"/>
      <c r="I199" s="427"/>
      <c r="J199" s="427"/>
      <c r="K199" s="473"/>
      <c r="L199" s="428"/>
      <c r="M199" s="521"/>
      <c r="N199" s="521"/>
      <c r="O199" s="522"/>
      <c r="P199" s="377"/>
      <c r="Q199" s="431"/>
      <c r="R199" s="432"/>
      <c r="S199" s="402"/>
      <c r="T199" s="402"/>
      <c r="U199" s="402"/>
      <c r="V199" s="403"/>
      <c r="W199" s="433"/>
      <c r="X199" s="434"/>
      <c r="Y199" s="434"/>
      <c r="Z199" s="435"/>
      <c r="AA199" s="433"/>
      <c r="AB199" s="450"/>
      <c r="AC199" s="451"/>
      <c r="AD199" s="434"/>
      <c r="AE199" s="403"/>
      <c r="AF199" s="403"/>
      <c r="AG199" s="403"/>
      <c r="AH199" s="404"/>
      <c r="AI199" s="404"/>
      <c r="AJ199" s="439" t="s">
        <v>478</v>
      </c>
    </row>
    <row r="200" spans="1:36" ht="23.25">
      <c r="A200" s="413"/>
      <c r="B200" s="414"/>
      <c r="C200" s="413"/>
      <c r="D200" s="415"/>
      <c r="E200" s="415"/>
      <c r="F200" s="413"/>
      <c r="G200" s="416"/>
      <c r="H200" s="413"/>
      <c r="I200" s="416"/>
      <c r="J200" s="416"/>
      <c r="K200" s="444"/>
      <c r="L200" s="378"/>
      <c r="M200" s="379"/>
      <c r="N200" s="379"/>
      <c r="O200" s="380"/>
      <c r="P200" s="381"/>
      <c r="Q200" s="80"/>
      <c r="R200" s="382"/>
      <c r="S200" s="110"/>
      <c r="T200" s="348"/>
      <c r="U200" s="348"/>
      <c r="V200" s="89"/>
      <c r="W200" s="383"/>
      <c r="X200" s="384"/>
      <c r="Y200" s="384"/>
      <c r="Z200" s="422"/>
      <c r="AA200" s="383"/>
      <c r="AB200" s="385"/>
      <c r="AC200" s="386"/>
      <c r="AD200" s="384"/>
      <c r="AE200" s="387"/>
      <c r="AF200" s="387"/>
      <c r="AG200" s="387"/>
      <c r="AH200" s="388"/>
      <c r="AI200" s="388"/>
      <c r="AJ200" s="423"/>
    </row>
    <row r="201" spans="1:36" ht="23.25">
      <c r="A201" s="452">
        <v>26</v>
      </c>
      <c r="B201" s="453" t="s">
        <v>394</v>
      </c>
      <c r="C201" s="452">
        <v>436</v>
      </c>
      <c r="D201" s="454">
        <v>4</v>
      </c>
      <c r="E201" s="454" t="s">
        <v>479</v>
      </c>
      <c r="F201" s="452">
        <v>1</v>
      </c>
      <c r="G201" s="455" t="s">
        <v>104</v>
      </c>
      <c r="H201" s="452">
        <v>1928</v>
      </c>
      <c r="I201" s="455">
        <v>127</v>
      </c>
      <c r="J201" s="455">
        <v>2352</v>
      </c>
      <c r="K201" s="340" t="s">
        <v>281</v>
      </c>
      <c r="L201" s="456"/>
      <c r="M201" s="457">
        <v>0</v>
      </c>
      <c r="N201" s="457">
        <v>0</v>
      </c>
      <c r="O201" s="458" t="s">
        <v>240</v>
      </c>
      <c r="P201" s="459">
        <v>75</v>
      </c>
      <c r="Q201" s="460">
        <v>5000</v>
      </c>
      <c r="R201" s="478"/>
      <c r="S201" s="121"/>
      <c r="T201" s="8"/>
      <c r="U201" s="8"/>
      <c r="V201" s="369"/>
      <c r="W201" s="370"/>
      <c r="X201" s="120"/>
      <c r="Y201" s="120"/>
      <c r="Z201" s="371"/>
      <c r="AA201" s="370"/>
      <c r="AB201" s="375"/>
      <c r="AC201" s="374"/>
      <c r="AD201" s="120"/>
      <c r="AE201" s="369"/>
      <c r="AF201" s="369"/>
      <c r="AG201" s="369"/>
      <c r="AH201" s="412"/>
      <c r="AI201" s="545"/>
      <c r="AJ201" s="467"/>
    </row>
    <row r="202" spans="1:36" ht="23.25">
      <c r="A202" s="424"/>
      <c r="B202" s="425"/>
      <c r="C202" s="424"/>
      <c r="D202" s="426"/>
      <c r="E202" s="426"/>
      <c r="F202" s="424"/>
      <c r="G202" s="427"/>
      <c r="H202" s="424"/>
      <c r="I202" s="427"/>
      <c r="J202" s="427"/>
      <c r="K202" s="339" t="s">
        <v>219</v>
      </c>
      <c r="L202" s="353">
        <v>2</v>
      </c>
      <c r="M202" s="107">
        <v>0</v>
      </c>
      <c r="N202" s="107">
        <v>0</v>
      </c>
      <c r="O202" s="354" t="s">
        <v>396</v>
      </c>
      <c r="P202" s="355">
        <v>51</v>
      </c>
      <c r="Q202" s="81">
        <v>5000</v>
      </c>
      <c r="R202" s="64">
        <f>P202*Q202</f>
        <v>255000</v>
      </c>
      <c r="S202" s="63">
        <v>1</v>
      </c>
      <c r="T202" s="63" t="s">
        <v>158</v>
      </c>
      <c r="U202" s="63" t="s">
        <v>159</v>
      </c>
      <c r="V202" s="90">
        <v>2</v>
      </c>
      <c r="W202" s="314" t="s">
        <v>380</v>
      </c>
      <c r="X202" s="86">
        <v>100</v>
      </c>
      <c r="Y202" s="86">
        <v>6750</v>
      </c>
      <c r="Z202" s="321">
        <f>W202*Y202</f>
        <v>2126250</v>
      </c>
      <c r="AA202" s="327" t="s">
        <v>392</v>
      </c>
      <c r="AB202" s="338"/>
      <c r="AC202" s="331"/>
      <c r="AD202" s="434">
        <f>R202+Z202</f>
        <v>2381250</v>
      </c>
      <c r="AE202" s="86">
        <f>AD202*X202/100</f>
        <v>2381250</v>
      </c>
      <c r="AF202" s="333" t="s">
        <v>207</v>
      </c>
      <c r="AG202" s="356">
        <v>0</v>
      </c>
      <c r="AH202" s="151">
        <v>0.01</v>
      </c>
      <c r="AI202" s="151"/>
      <c r="AJ202" s="439"/>
    </row>
    <row r="203" spans="1:36" ht="23.25">
      <c r="A203" s="424"/>
      <c r="B203" s="425"/>
      <c r="C203" s="424"/>
      <c r="D203" s="426"/>
      <c r="E203" s="426"/>
      <c r="F203" s="424"/>
      <c r="G203" s="427"/>
      <c r="H203" s="424"/>
      <c r="I203" s="427"/>
      <c r="J203" s="427"/>
      <c r="K203" s="339" t="s">
        <v>220</v>
      </c>
      <c r="L203" s="318">
        <v>3</v>
      </c>
      <c r="M203" s="357">
        <v>0</v>
      </c>
      <c r="N203" s="357">
        <v>0</v>
      </c>
      <c r="O203" s="358" t="s">
        <v>250</v>
      </c>
      <c r="P203" s="377">
        <v>24</v>
      </c>
      <c r="Q203" s="79">
        <v>5000</v>
      </c>
      <c r="R203" s="64">
        <f>P203*Q203</f>
        <v>120000</v>
      </c>
      <c r="S203" s="9"/>
      <c r="T203" s="63" t="s">
        <v>158</v>
      </c>
      <c r="U203" s="63" t="s">
        <v>108</v>
      </c>
      <c r="V203" s="88">
        <v>3</v>
      </c>
      <c r="W203" s="314" t="s">
        <v>248</v>
      </c>
      <c r="X203" s="87">
        <v>100</v>
      </c>
      <c r="Y203" s="87">
        <v>6750</v>
      </c>
      <c r="Z203" s="321">
        <f>W203*Y203</f>
        <v>648000</v>
      </c>
      <c r="AA203" s="314" t="s">
        <v>247</v>
      </c>
      <c r="AB203" s="333">
        <f>Z203*16/100</f>
        <v>103680</v>
      </c>
      <c r="AC203" s="331">
        <f>Z203-AB203</f>
        <v>544320</v>
      </c>
      <c r="AD203" s="87">
        <f>R203+AC203</f>
        <v>664320</v>
      </c>
      <c r="AE203" s="90">
        <f>AD203*X203/100</f>
        <v>664320</v>
      </c>
      <c r="AF203" s="90"/>
      <c r="AG203" s="90">
        <f>AD203</f>
        <v>664320</v>
      </c>
      <c r="AH203" s="142">
        <v>0.3</v>
      </c>
      <c r="AI203" s="142">
        <f>AG203*AH203/100</f>
        <v>1992.96</v>
      </c>
      <c r="AJ203" s="439" t="s">
        <v>395</v>
      </c>
    </row>
    <row r="204" spans="1:36" ht="23.25">
      <c r="A204" s="413"/>
      <c r="B204" s="414"/>
      <c r="C204" s="413"/>
      <c r="D204" s="415"/>
      <c r="E204" s="415"/>
      <c r="F204" s="413"/>
      <c r="G204" s="416"/>
      <c r="H204" s="413"/>
      <c r="I204" s="416"/>
      <c r="J204" s="416"/>
      <c r="K204" s="444"/>
      <c r="L204" s="378"/>
      <c r="M204" s="379"/>
      <c r="N204" s="379"/>
      <c r="O204" s="380"/>
      <c r="P204" s="381"/>
      <c r="Q204" s="80"/>
      <c r="R204" s="382"/>
      <c r="S204" s="110"/>
      <c r="T204" s="348"/>
      <c r="U204" s="348"/>
      <c r="V204" s="89"/>
      <c r="W204" s="383"/>
      <c r="X204" s="384"/>
      <c r="Y204" s="384"/>
      <c r="Z204" s="422"/>
      <c r="AA204" s="383"/>
      <c r="AB204" s="385"/>
      <c r="AC204" s="386"/>
      <c r="AD204" s="384"/>
      <c r="AE204" s="387"/>
      <c r="AF204" s="387"/>
      <c r="AG204" s="387"/>
      <c r="AH204" s="388"/>
      <c r="AI204" s="388"/>
      <c r="AJ204" s="423"/>
    </row>
    <row r="205" spans="1:36" ht="23.25">
      <c r="A205" s="452">
        <v>27</v>
      </c>
      <c r="B205" s="453" t="s">
        <v>397</v>
      </c>
      <c r="C205" s="452">
        <v>225</v>
      </c>
      <c r="D205" s="454">
        <v>4</v>
      </c>
      <c r="E205" s="454" t="s">
        <v>480</v>
      </c>
      <c r="F205" s="452">
        <v>1</v>
      </c>
      <c r="G205" s="455" t="s">
        <v>104</v>
      </c>
      <c r="H205" s="452">
        <v>2186</v>
      </c>
      <c r="I205" s="455">
        <v>89</v>
      </c>
      <c r="J205" s="455">
        <v>3386</v>
      </c>
      <c r="K205" s="340" t="s">
        <v>281</v>
      </c>
      <c r="L205" s="456"/>
      <c r="M205" s="457">
        <v>0</v>
      </c>
      <c r="N205" s="457">
        <v>1</v>
      </c>
      <c r="O205" s="458" t="s">
        <v>398</v>
      </c>
      <c r="P205" s="459">
        <v>139</v>
      </c>
      <c r="Q205" s="460">
        <v>1500</v>
      </c>
      <c r="R205" s="478"/>
      <c r="S205" s="121"/>
      <c r="T205" s="8"/>
      <c r="U205" s="8"/>
      <c r="V205" s="369"/>
      <c r="W205" s="370"/>
      <c r="X205" s="120"/>
      <c r="Y205" s="120"/>
      <c r="Z205" s="371"/>
      <c r="AA205" s="370"/>
      <c r="AB205" s="375"/>
      <c r="AC205" s="374"/>
      <c r="AD205" s="120"/>
      <c r="AE205" s="369"/>
      <c r="AF205" s="369"/>
      <c r="AG205" s="369"/>
      <c r="AH205" s="412"/>
      <c r="AI205" s="545"/>
      <c r="AJ205" s="467"/>
    </row>
    <row r="206" spans="1:36" ht="23.25">
      <c r="A206" s="424"/>
      <c r="B206" s="425"/>
      <c r="C206" s="424"/>
      <c r="D206" s="426"/>
      <c r="E206" s="426"/>
      <c r="F206" s="424"/>
      <c r="G206" s="427"/>
      <c r="H206" s="424"/>
      <c r="I206" s="427"/>
      <c r="J206" s="427"/>
      <c r="K206" s="339" t="s">
        <v>219</v>
      </c>
      <c r="L206" s="353">
        <v>2</v>
      </c>
      <c r="M206" s="107">
        <v>0</v>
      </c>
      <c r="N206" s="107">
        <v>1</v>
      </c>
      <c r="O206" s="354" t="s">
        <v>232</v>
      </c>
      <c r="P206" s="355">
        <v>125</v>
      </c>
      <c r="Q206" s="81">
        <v>1500</v>
      </c>
      <c r="R206" s="64">
        <f>P206*Q206</f>
        <v>187500</v>
      </c>
      <c r="S206" s="63">
        <v>1</v>
      </c>
      <c r="T206" s="63" t="s">
        <v>158</v>
      </c>
      <c r="U206" s="63" t="s">
        <v>108</v>
      </c>
      <c r="V206" s="90">
        <v>2</v>
      </c>
      <c r="W206" s="314" t="s">
        <v>399</v>
      </c>
      <c r="X206" s="86">
        <v>100</v>
      </c>
      <c r="Y206" s="86">
        <v>6750</v>
      </c>
      <c r="Z206" s="321">
        <f>W206*Y206</f>
        <v>683437.5</v>
      </c>
      <c r="AA206" s="327" t="s">
        <v>224</v>
      </c>
      <c r="AB206" s="338"/>
      <c r="AC206" s="331"/>
      <c r="AD206" s="434">
        <f>R206+Z206</f>
        <v>870937.5</v>
      </c>
      <c r="AE206" s="86">
        <f>AD206*X206/100</f>
        <v>870937.5</v>
      </c>
      <c r="AF206" s="333" t="s">
        <v>207</v>
      </c>
      <c r="AG206" s="356">
        <v>0</v>
      </c>
      <c r="AH206" s="151">
        <v>0.01</v>
      </c>
      <c r="AI206" s="151"/>
      <c r="AJ206" s="439"/>
    </row>
    <row r="207" spans="1:36" ht="23.25">
      <c r="A207" s="424"/>
      <c r="B207" s="425"/>
      <c r="C207" s="424"/>
      <c r="D207" s="426"/>
      <c r="E207" s="426"/>
      <c r="F207" s="424"/>
      <c r="G207" s="427"/>
      <c r="H207" s="424"/>
      <c r="I207" s="427"/>
      <c r="J207" s="427"/>
      <c r="K207" s="339" t="s">
        <v>220</v>
      </c>
      <c r="L207" s="318">
        <v>3</v>
      </c>
      <c r="M207" s="357">
        <v>0</v>
      </c>
      <c r="N207" s="357">
        <v>0</v>
      </c>
      <c r="O207" s="358" t="s">
        <v>312</v>
      </c>
      <c r="P207" s="377">
        <v>14</v>
      </c>
      <c r="Q207" s="79">
        <v>1500</v>
      </c>
      <c r="R207" s="64">
        <f>P207*Q207</f>
        <v>21000</v>
      </c>
      <c r="S207" s="9"/>
      <c r="T207" s="63" t="s">
        <v>158</v>
      </c>
      <c r="U207" s="63" t="s">
        <v>108</v>
      </c>
      <c r="V207" s="88">
        <v>3</v>
      </c>
      <c r="W207" s="314" t="s">
        <v>265</v>
      </c>
      <c r="X207" s="87">
        <v>100</v>
      </c>
      <c r="Y207" s="87">
        <v>6750</v>
      </c>
      <c r="Z207" s="321">
        <f>W207*Y207</f>
        <v>378000</v>
      </c>
      <c r="AA207" s="314" t="s">
        <v>235</v>
      </c>
      <c r="AB207" s="333">
        <f>Z207*12/100</f>
        <v>45360</v>
      </c>
      <c r="AC207" s="331">
        <f>Z207-AB207</f>
        <v>332640</v>
      </c>
      <c r="AD207" s="87">
        <f>R207+AC207</f>
        <v>353640</v>
      </c>
      <c r="AE207" s="90">
        <f>AD207*X207/100</f>
        <v>353640</v>
      </c>
      <c r="AF207" s="90"/>
      <c r="AG207" s="90">
        <f>AD207</f>
        <v>353640</v>
      </c>
      <c r="AH207" s="142">
        <v>0.3</v>
      </c>
      <c r="AI207" s="142">
        <f>AG207*AH207/100</f>
        <v>1060.92</v>
      </c>
      <c r="AJ207" s="439"/>
    </row>
    <row r="208" spans="1:36" ht="23.25">
      <c r="A208" s="413"/>
      <c r="B208" s="414"/>
      <c r="C208" s="413"/>
      <c r="D208" s="415"/>
      <c r="E208" s="415"/>
      <c r="F208" s="413"/>
      <c r="G208" s="416"/>
      <c r="H208" s="413"/>
      <c r="I208" s="416"/>
      <c r="J208" s="416"/>
      <c r="K208" s="444"/>
      <c r="L208" s="378"/>
      <c r="M208" s="379"/>
      <c r="N208" s="379"/>
      <c r="O208" s="380"/>
      <c r="P208" s="381"/>
      <c r="Q208" s="80"/>
      <c r="R208" s="382"/>
      <c r="S208" s="110"/>
      <c r="T208" s="348"/>
      <c r="U208" s="348"/>
      <c r="V208" s="89"/>
      <c r="W208" s="383"/>
      <c r="X208" s="384"/>
      <c r="Y208" s="384"/>
      <c r="Z208" s="422"/>
      <c r="AA208" s="383"/>
      <c r="AB208" s="385"/>
      <c r="AC208" s="386"/>
      <c r="AD208" s="384"/>
      <c r="AE208" s="387"/>
      <c r="AF208" s="387"/>
      <c r="AG208" s="387"/>
      <c r="AH208" s="388"/>
      <c r="AI208" s="388"/>
      <c r="AJ208" s="423"/>
    </row>
    <row r="209" spans="1:36" ht="23.25">
      <c r="A209" s="452">
        <v>28</v>
      </c>
      <c r="B209" s="453" t="s">
        <v>402</v>
      </c>
      <c r="C209" s="452">
        <v>149</v>
      </c>
      <c r="D209" s="454">
        <v>4</v>
      </c>
      <c r="E209" s="454" t="s">
        <v>481</v>
      </c>
      <c r="F209" s="452">
        <v>1</v>
      </c>
      <c r="G209" s="455" t="s">
        <v>104</v>
      </c>
      <c r="H209" s="452">
        <v>19527</v>
      </c>
      <c r="I209" s="455">
        <v>61</v>
      </c>
      <c r="J209" s="455">
        <v>1286</v>
      </c>
      <c r="K209" s="340" t="s">
        <v>281</v>
      </c>
      <c r="L209" s="456"/>
      <c r="M209" s="457">
        <v>0</v>
      </c>
      <c r="N209" s="457">
        <v>1</v>
      </c>
      <c r="O209" s="458" t="s">
        <v>236</v>
      </c>
      <c r="P209" s="459">
        <v>180</v>
      </c>
      <c r="Q209" s="460">
        <v>1300</v>
      </c>
      <c r="R209" s="478"/>
      <c r="S209" s="121"/>
      <c r="T209" s="8"/>
      <c r="U209" s="8"/>
      <c r="V209" s="369"/>
      <c r="W209" s="370"/>
      <c r="X209" s="120"/>
      <c r="Y209" s="120"/>
      <c r="Z209" s="371"/>
      <c r="AA209" s="370"/>
      <c r="AB209" s="375"/>
      <c r="AC209" s="374"/>
      <c r="AD209" s="120"/>
      <c r="AE209" s="369"/>
      <c r="AF209" s="369"/>
      <c r="AG209" s="369"/>
      <c r="AH209" s="412"/>
      <c r="AI209" s="545"/>
      <c r="AJ209" s="467"/>
    </row>
    <row r="210" spans="1:36" ht="23.25">
      <c r="A210" s="424"/>
      <c r="B210" s="425"/>
      <c r="C210" s="424"/>
      <c r="D210" s="426"/>
      <c r="E210" s="426"/>
      <c r="F210" s="424"/>
      <c r="G210" s="427"/>
      <c r="H210" s="424"/>
      <c r="I210" s="427"/>
      <c r="J210" s="427"/>
      <c r="K210" s="339" t="s">
        <v>219</v>
      </c>
      <c r="L210" s="353">
        <v>2</v>
      </c>
      <c r="M210" s="107">
        <v>0</v>
      </c>
      <c r="N210" s="107">
        <v>1</v>
      </c>
      <c r="O210" s="354" t="s">
        <v>401</v>
      </c>
      <c r="P210" s="355">
        <v>152</v>
      </c>
      <c r="Q210" s="81">
        <v>1300</v>
      </c>
      <c r="R210" s="64">
        <f>P210*Q210</f>
        <v>197600</v>
      </c>
      <c r="S210" s="63">
        <v>1</v>
      </c>
      <c r="T210" s="63" t="s">
        <v>158</v>
      </c>
      <c r="U210" s="63" t="s">
        <v>108</v>
      </c>
      <c r="V210" s="90">
        <v>2</v>
      </c>
      <c r="W210" s="314" t="s">
        <v>400</v>
      </c>
      <c r="X210" s="86">
        <v>100</v>
      </c>
      <c r="Y210" s="86">
        <v>6750</v>
      </c>
      <c r="Z210" s="321">
        <f>W210*Y210</f>
        <v>891000</v>
      </c>
      <c r="AA210" s="327" t="s">
        <v>226</v>
      </c>
      <c r="AB210" s="338"/>
      <c r="AC210" s="331"/>
      <c r="AD210" s="434">
        <f>R210+Z210</f>
        <v>1088600</v>
      </c>
      <c r="AE210" s="86">
        <f>AD210*X210/100</f>
        <v>1088600</v>
      </c>
      <c r="AF210" s="333" t="s">
        <v>207</v>
      </c>
      <c r="AG210" s="356">
        <v>0</v>
      </c>
      <c r="AH210" s="151">
        <v>0.01</v>
      </c>
      <c r="AI210" s="151"/>
      <c r="AJ210" s="439"/>
    </row>
    <row r="211" spans="1:36" ht="23.25">
      <c r="A211" s="424"/>
      <c r="B211" s="425"/>
      <c r="C211" s="424"/>
      <c r="D211" s="426"/>
      <c r="E211" s="426"/>
      <c r="F211" s="424"/>
      <c r="G211" s="427"/>
      <c r="H211" s="424"/>
      <c r="I211" s="427"/>
      <c r="J211" s="427"/>
      <c r="K211" s="339" t="s">
        <v>220</v>
      </c>
      <c r="L211" s="318">
        <v>3</v>
      </c>
      <c r="M211" s="357">
        <v>0</v>
      </c>
      <c r="N211" s="357">
        <v>0</v>
      </c>
      <c r="O211" s="358" t="s">
        <v>250</v>
      </c>
      <c r="P211" s="377">
        <v>24</v>
      </c>
      <c r="Q211" s="79">
        <v>1300</v>
      </c>
      <c r="R211" s="64">
        <f>P211*Q211</f>
        <v>31200</v>
      </c>
      <c r="S211" s="9"/>
      <c r="T211" s="63" t="s">
        <v>158</v>
      </c>
      <c r="U211" s="63" t="s">
        <v>108</v>
      </c>
      <c r="V211" s="88">
        <v>3</v>
      </c>
      <c r="W211" s="314" t="s">
        <v>248</v>
      </c>
      <c r="X211" s="87">
        <v>100</v>
      </c>
      <c r="Y211" s="87">
        <v>6750</v>
      </c>
      <c r="Z211" s="321">
        <f>W211*Y211</f>
        <v>648000</v>
      </c>
      <c r="AA211" s="314" t="s">
        <v>342</v>
      </c>
      <c r="AB211" s="333">
        <f>Z211*3/100</f>
        <v>19440</v>
      </c>
      <c r="AC211" s="331">
        <f>Z211-AB211</f>
        <v>628560</v>
      </c>
      <c r="AD211" s="87">
        <f>R211+AC211</f>
        <v>659760</v>
      </c>
      <c r="AE211" s="90">
        <f>AD211*X211/100</f>
        <v>659760</v>
      </c>
      <c r="AF211" s="90"/>
      <c r="AG211" s="90">
        <f>AD211</f>
        <v>659760</v>
      </c>
      <c r="AH211" s="142">
        <v>0.3</v>
      </c>
      <c r="AI211" s="142">
        <f>AG211*AH211/100</f>
        <v>1979.28</v>
      </c>
      <c r="AJ211" s="439" t="s">
        <v>403</v>
      </c>
    </row>
    <row r="212" spans="1:36" ht="23.25">
      <c r="A212" s="424"/>
      <c r="B212" s="425"/>
      <c r="C212" s="424"/>
      <c r="D212" s="426"/>
      <c r="E212" s="426"/>
      <c r="F212" s="424"/>
      <c r="G212" s="427"/>
      <c r="H212" s="424"/>
      <c r="I212" s="427"/>
      <c r="J212" s="427"/>
      <c r="K212" s="473"/>
      <c r="L212" s="318">
        <v>3</v>
      </c>
      <c r="M212" s="357">
        <v>0</v>
      </c>
      <c r="N212" s="357">
        <v>0</v>
      </c>
      <c r="O212" s="358" t="s">
        <v>233</v>
      </c>
      <c r="P212" s="377">
        <v>4</v>
      </c>
      <c r="Q212" s="79">
        <v>1300</v>
      </c>
      <c r="R212" s="64">
        <f>P212*Q212</f>
        <v>5200</v>
      </c>
      <c r="S212" s="9"/>
      <c r="T212" s="63" t="s">
        <v>158</v>
      </c>
      <c r="U212" s="63" t="s">
        <v>108</v>
      </c>
      <c r="V212" s="88">
        <v>3</v>
      </c>
      <c r="W212" s="314" t="s">
        <v>233</v>
      </c>
      <c r="X212" s="87">
        <v>100</v>
      </c>
      <c r="Y212" s="87">
        <v>6750</v>
      </c>
      <c r="Z212" s="321">
        <f>W212*Y212</f>
        <v>27000</v>
      </c>
      <c r="AA212" s="314" t="s">
        <v>342</v>
      </c>
      <c r="AB212" s="333">
        <f>Z212*3/100</f>
        <v>810</v>
      </c>
      <c r="AC212" s="331">
        <f>Z212-AB212</f>
        <v>26190</v>
      </c>
      <c r="AD212" s="87">
        <f>R212+AC212</f>
        <v>31390</v>
      </c>
      <c r="AE212" s="90">
        <f>AD212*X212/100</f>
        <v>31390</v>
      </c>
      <c r="AF212" s="90"/>
      <c r="AG212" s="90">
        <f>AD212</f>
        <v>31390</v>
      </c>
      <c r="AH212" s="142">
        <v>0.3</v>
      </c>
      <c r="AI212" s="142">
        <f>AG212*AH212/100</f>
        <v>94.17</v>
      </c>
      <c r="AJ212" s="439" t="s">
        <v>482</v>
      </c>
    </row>
    <row r="213" spans="1:36" ht="23.25">
      <c r="A213" s="413"/>
      <c r="B213" s="414"/>
      <c r="C213" s="413"/>
      <c r="D213" s="415"/>
      <c r="E213" s="415"/>
      <c r="F213" s="413"/>
      <c r="G213" s="416"/>
      <c r="H213" s="413"/>
      <c r="I213" s="416"/>
      <c r="J213" s="416"/>
      <c r="K213" s="444"/>
      <c r="L213" s="378"/>
      <c r="M213" s="379"/>
      <c r="N213" s="379"/>
      <c r="O213" s="380"/>
      <c r="P213" s="381"/>
      <c r="Q213" s="80"/>
      <c r="R213" s="382"/>
      <c r="S213" s="110"/>
      <c r="T213" s="348"/>
      <c r="U213" s="348"/>
      <c r="V213" s="89"/>
      <c r="W213" s="383"/>
      <c r="X213" s="384"/>
      <c r="Y213" s="384"/>
      <c r="Z213" s="422"/>
      <c r="AA213" s="383"/>
      <c r="AB213" s="385"/>
      <c r="AC213" s="386"/>
      <c r="AD213" s="384"/>
      <c r="AE213" s="387"/>
      <c r="AF213" s="387"/>
      <c r="AG213" s="387"/>
      <c r="AH213" s="388"/>
      <c r="AI213" s="388"/>
      <c r="AJ213" s="423"/>
    </row>
    <row r="214" spans="1:36" ht="23.25">
      <c r="A214" s="452">
        <v>29</v>
      </c>
      <c r="B214" s="453" t="s">
        <v>404</v>
      </c>
      <c r="C214" s="452">
        <v>255</v>
      </c>
      <c r="D214" s="454">
        <v>4</v>
      </c>
      <c r="E214" s="454" t="s">
        <v>483</v>
      </c>
      <c r="F214" s="452">
        <v>1</v>
      </c>
      <c r="G214" s="455" t="s">
        <v>104</v>
      </c>
      <c r="H214" s="452">
        <v>16718</v>
      </c>
      <c r="I214" s="455">
        <v>2</v>
      </c>
      <c r="J214" s="455">
        <v>950</v>
      </c>
      <c r="K214" s="340" t="s">
        <v>281</v>
      </c>
      <c r="L214" s="456"/>
      <c r="M214" s="457">
        <v>0</v>
      </c>
      <c r="N214" s="457">
        <v>1</v>
      </c>
      <c r="O214" s="458" t="s">
        <v>405</v>
      </c>
      <c r="P214" s="459">
        <v>134</v>
      </c>
      <c r="Q214" s="460">
        <v>5000</v>
      </c>
      <c r="R214" s="478"/>
      <c r="S214" s="121"/>
      <c r="T214" s="8"/>
      <c r="U214" s="8"/>
      <c r="V214" s="369"/>
      <c r="W214" s="370"/>
      <c r="X214" s="120"/>
      <c r="Y214" s="120"/>
      <c r="Z214" s="371"/>
      <c r="AA214" s="370"/>
      <c r="AB214" s="375"/>
      <c r="AC214" s="374"/>
      <c r="AD214" s="120"/>
      <c r="AE214" s="369"/>
      <c r="AF214" s="369"/>
      <c r="AG214" s="369"/>
      <c r="AH214" s="412"/>
      <c r="AI214" s="545"/>
      <c r="AJ214" s="467"/>
    </row>
    <row r="215" spans="1:36" ht="23.25">
      <c r="A215" s="424"/>
      <c r="B215" s="425"/>
      <c r="C215" s="424"/>
      <c r="D215" s="426"/>
      <c r="E215" s="426"/>
      <c r="F215" s="424"/>
      <c r="G215" s="427"/>
      <c r="H215" s="424"/>
      <c r="I215" s="427"/>
      <c r="J215" s="427"/>
      <c r="K215" s="339" t="s">
        <v>219</v>
      </c>
      <c r="L215" s="353">
        <v>2</v>
      </c>
      <c r="M215" s="107">
        <v>0</v>
      </c>
      <c r="N215" s="107">
        <v>1</v>
      </c>
      <c r="O215" s="354" t="s">
        <v>407</v>
      </c>
      <c r="P215" s="355">
        <v>104</v>
      </c>
      <c r="Q215" s="81">
        <v>5000</v>
      </c>
      <c r="R215" s="64">
        <f>P215*Q215</f>
        <v>520000</v>
      </c>
      <c r="S215" s="63">
        <v>1</v>
      </c>
      <c r="T215" s="63" t="s">
        <v>158</v>
      </c>
      <c r="U215" s="63" t="s">
        <v>108</v>
      </c>
      <c r="V215" s="90">
        <v>2</v>
      </c>
      <c r="W215" s="314" t="s">
        <v>399</v>
      </c>
      <c r="X215" s="86">
        <v>100</v>
      </c>
      <c r="Y215" s="86">
        <v>6750</v>
      </c>
      <c r="Z215" s="321">
        <f>W215*Y215</f>
        <v>683437.5</v>
      </c>
      <c r="AA215" s="327" t="s">
        <v>224</v>
      </c>
      <c r="AB215" s="338"/>
      <c r="AC215" s="331"/>
      <c r="AD215" s="434">
        <f>R215+Z215</f>
        <v>1203437.5</v>
      </c>
      <c r="AE215" s="86">
        <f>AD215*X215/100</f>
        <v>1203437.5</v>
      </c>
      <c r="AF215" s="333" t="s">
        <v>207</v>
      </c>
      <c r="AG215" s="356">
        <v>0</v>
      </c>
      <c r="AH215" s="151">
        <v>0.01</v>
      </c>
      <c r="AI215" s="151"/>
      <c r="AJ215" s="439"/>
    </row>
    <row r="216" spans="1:36" ht="23.25">
      <c r="A216" s="424"/>
      <c r="B216" s="425"/>
      <c r="C216" s="424"/>
      <c r="D216" s="426"/>
      <c r="E216" s="426"/>
      <c r="F216" s="424"/>
      <c r="G216" s="427"/>
      <c r="H216" s="424"/>
      <c r="I216" s="427"/>
      <c r="J216" s="427"/>
      <c r="K216" s="339" t="s">
        <v>220</v>
      </c>
      <c r="L216" s="318">
        <v>3</v>
      </c>
      <c r="M216" s="357">
        <v>0</v>
      </c>
      <c r="N216" s="357">
        <v>0</v>
      </c>
      <c r="O216" s="358" t="s">
        <v>406</v>
      </c>
      <c r="P216" s="377">
        <v>30</v>
      </c>
      <c r="Q216" s="79">
        <v>5000</v>
      </c>
      <c r="R216" s="64">
        <f>P216*Q216</f>
        <v>150000</v>
      </c>
      <c r="S216" s="9"/>
      <c r="T216" s="63" t="s">
        <v>158</v>
      </c>
      <c r="U216" s="63" t="s">
        <v>108</v>
      </c>
      <c r="V216" s="88">
        <v>3</v>
      </c>
      <c r="W216" s="314" t="s">
        <v>406</v>
      </c>
      <c r="X216" s="87">
        <v>100</v>
      </c>
      <c r="Y216" s="87">
        <v>6750</v>
      </c>
      <c r="Z216" s="321">
        <f>W216*Y216</f>
        <v>202500</v>
      </c>
      <c r="AA216" s="314" t="s">
        <v>249</v>
      </c>
      <c r="AB216" s="333">
        <f>Z216*8/100</f>
        <v>16200</v>
      </c>
      <c r="AC216" s="331">
        <f>Z216-AB216</f>
        <v>186300</v>
      </c>
      <c r="AD216" s="87">
        <f>R216+AC216</f>
        <v>336300</v>
      </c>
      <c r="AE216" s="90">
        <f>AD216*X216/100</f>
        <v>336300</v>
      </c>
      <c r="AF216" s="90"/>
      <c r="AG216" s="90">
        <f>AD216</f>
        <v>336300</v>
      </c>
      <c r="AH216" s="142">
        <v>0.3</v>
      </c>
      <c r="AI216" s="142">
        <f>AG216*AH216/100</f>
        <v>1008.9</v>
      </c>
      <c r="AJ216" s="439"/>
    </row>
    <row r="217" spans="1:36" ht="23.25">
      <c r="A217" s="424"/>
      <c r="B217" s="425"/>
      <c r="C217" s="424"/>
      <c r="D217" s="426"/>
      <c r="E217" s="426"/>
      <c r="F217" s="424"/>
      <c r="G217" s="427"/>
      <c r="H217" s="424"/>
      <c r="I217" s="427"/>
      <c r="J217" s="427"/>
      <c r="K217" s="473"/>
      <c r="L217" s="318"/>
      <c r="M217" s="357"/>
      <c r="N217" s="357"/>
      <c r="O217" s="358"/>
      <c r="P217" s="377"/>
      <c r="Q217" s="79"/>
      <c r="R217" s="64"/>
      <c r="S217" s="9"/>
      <c r="T217" s="63"/>
      <c r="U217" s="63"/>
      <c r="V217" s="88"/>
      <c r="W217" s="314"/>
      <c r="X217" s="87"/>
      <c r="Y217" s="87"/>
      <c r="Z217" s="321"/>
      <c r="AA217" s="314"/>
      <c r="AB217" s="333"/>
      <c r="AC217" s="331"/>
      <c r="AD217" s="87"/>
      <c r="AE217" s="90"/>
      <c r="AF217" s="90"/>
      <c r="AG217" s="90"/>
      <c r="AH217" s="142"/>
      <c r="AI217" s="142"/>
      <c r="AJ217" s="439"/>
    </row>
    <row r="218" spans="1:36" ht="23.25">
      <c r="A218" s="424"/>
      <c r="B218" s="425"/>
      <c r="C218" s="424"/>
      <c r="D218" s="426"/>
      <c r="E218" s="426"/>
      <c r="F218" s="424"/>
      <c r="G218" s="427"/>
      <c r="H218" s="424"/>
      <c r="I218" s="427"/>
      <c r="J218" s="427"/>
      <c r="K218" s="473"/>
      <c r="L218" s="378"/>
      <c r="M218" s="379"/>
      <c r="N218" s="379"/>
      <c r="O218" s="380"/>
      <c r="P218" s="381"/>
      <c r="Q218" s="80"/>
      <c r="R218" s="382"/>
      <c r="S218" s="110"/>
      <c r="T218" s="348"/>
      <c r="U218" s="348"/>
      <c r="V218" s="89"/>
      <c r="W218" s="383"/>
      <c r="X218" s="384"/>
      <c r="Y218" s="384"/>
      <c r="Z218" s="422"/>
      <c r="AA218" s="383"/>
      <c r="AB218" s="385"/>
      <c r="AC218" s="386"/>
      <c r="AD218" s="384"/>
      <c r="AE218" s="387"/>
      <c r="AF218" s="387"/>
      <c r="AG218" s="387"/>
      <c r="AH218" s="388"/>
      <c r="AI218" s="388"/>
      <c r="AJ218" s="423"/>
    </row>
    <row r="219" spans="1:36" ht="23.25">
      <c r="A219" s="505">
        <v>30</v>
      </c>
      <c r="B219" s="453" t="s">
        <v>408</v>
      </c>
      <c r="C219" s="506">
        <v>91</v>
      </c>
      <c r="D219" s="454">
        <v>4</v>
      </c>
      <c r="E219" s="507" t="s">
        <v>484</v>
      </c>
      <c r="F219" s="452">
        <v>1</v>
      </c>
      <c r="G219" s="508" t="s">
        <v>104</v>
      </c>
      <c r="H219" s="452">
        <v>353</v>
      </c>
      <c r="I219" s="508">
        <v>267</v>
      </c>
      <c r="J219" s="455">
        <v>171</v>
      </c>
      <c r="K219" s="590" t="s">
        <v>281</v>
      </c>
      <c r="L219" s="587"/>
      <c r="M219" s="457">
        <v>0</v>
      </c>
      <c r="N219" s="457">
        <v>3</v>
      </c>
      <c r="O219" s="458" t="s">
        <v>409</v>
      </c>
      <c r="P219" s="459">
        <v>315.6</v>
      </c>
      <c r="Q219" s="460">
        <v>4400</v>
      </c>
      <c r="R219" s="478"/>
      <c r="S219" s="121"/>
      <c r="T219" s="8"/>
      <c r="U219" s="8"/>
      <c r="V219" s="369"/>
      <c r="W219" s="370"/>
      <c r="X219" s="120"/>
      <c r="Y219" s="120"/>
      <c r="Z219" s="371"/>
      <c r="AA219" s="370"/>
      <c r="AB219" s="375"/>
      <c r="AC219" s="374"/>
      <c r="AD219" s="120"/>
      <c r="AE219" s="369"/>
      <c r="AF219" s="369"/>
      <c r="AG219" s="369"/>
      <c r="AH219" s="412"/>
      <c r="AI219" s="545"/>
      <c r="AJ219" s="467"/>
    </row>
    <row r="220" spans="1:36" ht="23.25">
      <c r="A220" s="513"/>
      <c r="B220" s="425"/>
      <c r="C220" s="497"/>
      <c r="D220" s="426"/>
      <c r="E220" s="498"/>
      <c r="F220" s="424"/>
      <c r="G220" s="499"/>
      <c r="H220" s="424"/>
      <c r="I220" s="499"/>
      <c r="J220" s="427"/>
      <c r="K220" s="591" t="s">
        <v>219</v>
      </c>
      <c r="L220" s="588">
        <v>3</v>
      </c>
      <c r="M220" s="357">
        <v>0</v>
      </c>
      <c r="N220" s="357">
        <v>3</v>
      </c>
      <c r="O220" s="358" t="s">
        <v>409</v>
      </c>
      <c r="P220" s="377">
        <v>315.6</v>
      </c>
      <c r="Q220" s="79">
        <v>4400</v>
      </c>
      <c r="R220" s="64">
        <f>P220*Q220</f>
        <v>1388640</v>
      </c>
      <c r="S220" s="9"/>
      <c r="T220" s="63"/>
      <c r="U220" s="63"/>
      <c r="V220" s="88"/>
      <c r="W220" s="314"/>
      <c r="X220" s="87"/>
      <c r="Y220" s="87"/>
      <c r="Z220" s="321"/>
      <c r="AA220" s="314"/>
      <c r="AB220" s="333"/>
      <c r="AC220" s="331"/>
      <c r="AD220" s="87"/>
      <c r="AE220" s="90"/>
      <c r="AF220" s="90"/>
      <c r="AG220" s="90"/>
      <c r="AH220" s="142"/>
      <c r="AI220" s="142">
        <f>R220*0.3/100</f>
        <v>4165.92</v>
      </c>
      <c r="AJ220" s="439"/>
    </row>
    <row r="221" spans="1:36" ht="23.25">
      <c r="A221" s="513"/>
      <c r="B221" s="425"/>
      <c r="C221" s="497"/>
      <c r="D221" s="426"/>
      <c r="E221" s="498"/>
      <c r="F221" s="424"/>
      <c r="G221" s="499"/>
      <c r="H221" s="424"/>
      <c r="I221" s="499"/>
      <c r="J221" s="427"/>
      <c r="K221" s="591" t="s">
        <v>220</v>
      </c>
      <c r="L221" s="588"/>
      <c r="M221" s="357"/>
      <c r="N221" s="357"/>
      <c r="O221" s="358"/>
      <c r="P221" s="377"/>
      <c r="Q221" s="79"/>
      <c r="R221" s="64"/>
      <c r="S221" s="9">
        <v>1</v>
      </c>
      <c r="T221" s="63" t="s">
        <v>337</v>
      </c>
      <c r="U221" s="63" t="s">
        <v>108</v>
      </c>
      <c r="V221" s="88">
        <v>3</v>
      </c>
      <c r="W221" s="314" t="s">
        <v>230</v>
      </c>
      <c r="X221" s="87">
        <v>100</v>
      </c>
      <c r="Y221" s="87">
        <v>7200</v>
      </c>
      <c r="Z221" s="321">
        <f>W221*Y221</f>
        <v>648000</v>
      </c>
      <c r="AA221" s="314" t="s">
        <v>288</v>
      </c>
      <c r="AB221" s="333">
        <f>Z221*5/100</f>
        <v>32400</v>
      </c>
      <c r="AC221" s="331">
        <f>Z221-AB221</f>
        <v>615600</v>
      </c>
      <c r="AD221" s="87">
        <f>R221+AC221</f>
        <v>615600</v>
      </c>
      <c r="AE221" s="90">
        <f>AD221*X221/100</f>
        <v>615600</v>
      </c>
      <c r="AF221" s="90"/>
      <c r="AG221" s="90">
        <f>AD221</f>
        <v>615600</v>
      </c>
      <c r="AH221" s="142">
        <v>0.3</v>
      </c>
      <c r="AI221" s="142">
        <f>AG221*AH221/100</f>
        <v>1846.8</v>
      </c>
      <c r="AJ221" s="439" t="s">
        <v>408</v>
      </c>
    </row>
    <row r="222" spans="1:36" ht="23.25">
      <c r="A222" s="513"/>
      <c r="B222" s="425"/>
      <c r="C222" s="497"/>
      <c r="D222" s="426"/>
      <c r="E222" s="498"/>
      <c r="F222" s="424"/>
      <c r="G222" s="499"/>
      <c r="H222" s="424"/>
      <c r="I222" s="499"/>
      <c r="J222" s="427"/>
      <c r="K222" s="591"/>
      <c r="L222" s="588"/>
      <c r="M222" s="357"/>
      <c r="N222" s="357"/>
      <c r="O222" s="358"/>
      <c r="P222" s="377"/>
      <c r="Q222" s="79"/>
      <c r="R222" s="64"/>
      <c r="S222" s="9"/>
      <c r="T222" s="63" t="s">
        <v>338</v>
      </c>
      <c r="U222" s="63"/>
      <c r="V222" s="88"/>
      <c r="W222" s="314"/>
      <c r="X222" s="87"/>
      <c r="Y222" s="87"/>
      <c r="Z222" s="321"/>
      <c r="AA222" s="314"/>
      <c r="AB222" s="333"/>
      <c r="AC222" s="331"/>
      <c r="AD222" s="87"/>
      <c r="AE222" s="90"/>
      <c r="AF222" s="90"/>
      <c r="AG222" s="90"/>
      <c r="AH222" s="142"/>
      <c r="AI222" s="142"/>
      <c r="AJ222" s="439"/>
    </row>
    <row r="223" spans="1:36" ht="23.25">
      <c r="A223" s="513"/>
      <c r="B223" s="425"/>
      <c r="C223" s="497"/>
      <c r="D223" s="426"/>
      <c r="E223" s="498"/>
      <c r="F223" s="413"/>
      <c r="G223" s="517"/>
      <c r="H223" s="413"/>
      <c r="I223" s="517"/>
      <c r="J223" s="416"/>
      <c r="K223" s="591"/>
      <c r="L223" s="588"/>
      <c r="M223" s="357"/>
      <c r="N223" s="357"/>
      <c r="O223" s="358"/>
      <c r="P223" s="377"/>
      <c r="Q223" s="79"/>
      <c r="R223" s="64"/>
      <c r="S223" s="9"/>
      <c r="T223" s="63" t="s">
        <v>158</v>
      </c>
      <c r="U223" s="63" t="s">
        <v>108</v>
      </c>
      <c r="V223" s="88">
        <v>3</v>
      </c>
      <c r="W223" s="314" t="s">
        <v>230</v>
      </c>
      <c r="X223" s="87">
        <v>100</v>
      </c>
      <c r="Y223" s="87">
        <v>6750</v>
      </c>
      <c r="Z223" s="321">
        <f>W223*Y223</f>
        <v>607500</v>
      </c>
      <c r="AA223" s="314" t="s">
        <v>288</v>
      </c>
      <c r="AB223" s="333">
        <f>Z223*5/100</f>
        <v>30375</v>
      </c>
      <c r="AC223" s="331">
        <f>Z223-AB223</f>
        <v>577125</v>
      </c>
      <c r="AD223" s="87">
        <f>R223+AC223</f>
        <v>577125</v>
      </c>
      <c r="AE223" s="90">
        <f>AD223*X223/100</f>
        <v>577125</v>
      </c>
      <c r="AF223" s="90"/>
      <c r="AG223" s="90">
        <f>AD223</f>
        <v>577125</v>
      </c>
      <c r="AH223" s="142">
        <v>0.3</v>
      </c>
      <c r="AI223" s="142">
        <f>AG223*AH223/100*2</f>
        <v>3462.75</v>
      </c>
      <c r="AJ223" s="439"/>
    </row>
    <row r="224" spans="1:36" ht="23.25">
      <c r="A224" s="513"/>
      <c r="B224" s="425"/>
      <c r="C224" s="497"/>
      <c r="D224" s="426"/>
      <c r="E224" s="498"/>
      <c r="F224" s="424">
        <v>1</v>
      </c>
      <c r="G224" s="499" t="s">
        <v>104</v>
      </c>
      <c r="H224" s="424">
        <v>346</v>
      </c>
      <c r="I224" s="499">
        <v>268</v>
      </c>
      <c r="J224" s="427">
        <v>164</v>
      </c>
      <c r="K224" s="590" t="s">
        <v>281</v>
      </c>
      <c r="L224" s="587"/>
      <c r="M224" s="457">
        <v>0</v>
      </c>
      <c r="N224" s="457">
        <v>3</v>
      </c>
      <c r="O224" s="458" t="s">
        <v>410</v>
      </c>
      <c r="P224" s="459">
        <v>309.3</v>
      </c>
      <c r="Q224" s="460">
        <v>4400</v>
      </c>
      <c r="R224" s="478"/>
      <c r="S224" s="121"/>
      <c r="T224" s="8"/>
      <c r="U224" s="8"/>
      <c r="V224" s="369"/>
      <c r="W224" s="370"/>
      <c r="X224" s="120"/>
      <c r="Y224" s="120"/>
      <c r="Z224" s="371"/>
      <c r="AA224" s="370"/>
      <c r="AB224" s="375"/>
      <c r="AC224" s="374"/>
      <c r="AD224" s="120"/>
      <c r="AE224" s="369"/>
      <c r="AF224" s="369"/>
      <c r="AG224" s="369"/>
      <c r="AH224" s="412"/>
      <c r="AI224" s="545"/>
      <c r="AJ224" s="467"/>
    </row>
    <row r="225" spans="1:36" ht="23.25">
      <c r="A225" s="513"/>
      <c r="B225" s="425"/>
      <c r="C225" s="497"/>
      <c r="D225" s="426"/>
      <c r="E225" s="498"/>
      <c r="F225" s="424"/>
      <c r="G225" s="499"/>
      <c r="H225" s="424"/>
      <c r="I225" s="499"/>
      <c r="J225" s="427"/>
      <c r="K225" s="591" t="s">
        <v>219</v>
      </c>
      <c r="L225" s="353">
        <v>2</v>
      </c>
      <c r="M225" s="107">
        <v>0</v>
      </c>
      <c r="N225" s="107">
        <v>2</v>
      </c>
      <c r="O225" s="354" t="s">
        <v>412</v>
      </c>
      <c r="P225" s="355">
        <v>271.8</v>
      </c>
      <c r="Q225" s="81">
        <v>4400</v>
      </c>
      <c r="R225" s="64">
        <f>P225*Q225</f>
        <v>1195920</v>
      </c>
      <c r="S225" s="9">
        <v>1</v>
      </c>
      <c r="T225" s="63" t="s">
        <v>158</v>
      </c>
      <c r="U225" s="63" t="s">
        <v>108</v>
      </c>
      <c r="V225" s="90">
        <v>2</v>
      </c>
      <c r="W225" s="314" t="s">
        <v>399</v>
      </c>
      <c r="X225" s="86">
        <v>100</v>
      </c>
      <c r="Y225" s="86">
        <v>6750</v>
      </c>
      <c r="Z225" s="321">
        <f>W225*Y225</f>
        <v>683437.5</v>
      </c>
      <c r="AA225" s="327" t="s">
        <v>288</v>
      </c>
      <c r="AB225" s="338"/>
      <c r="AC225" s="331"/>
      <c r="AD225" s="434">
        <f>R225+Z225</f>
        <v>1879357.5</v>
      </c>
      <c r="AE225" s="86">
        <f>AD225*X225/100</f>
        <v>1879357.5</v>
      </c>
      <c r="AF225" s="333" t="s">
        <v>207</v>
      </c>
      <c r="AG225" s="356">
        <v>0</v>
      </c>
      <c r="AH225" s="151">
        <v>0.01</v>
      </c>
      <c r="AI225" s="151"/>
      <c r="AJ225" s="439"/>
    </row>
    <row r="226" spans="1:36" ht="23.25">
      <c r="A226" s="513"/>
      <c r="B226" s="425"/>
      <c r="C226" s="497"/>
      <c r="D226" s="426"/>
      <c r="E226" s="498"/>
      <c r="F226" s="424"/>
      <c r="G226" s="499"/>
      <c r="H226" s="424"/>
      <c r="I226" s="499"/>
      <c r="J226" s="427"/>
      <c r="K226" s="591" t="s">
        <v>220</v>
      </c>
      <c r="L226" s="318">
        <v>3</v>
      </c>
      <c r="M226" s="357">
        <v>0</v>
      </c>
      <c r="N226" s="357">
        <v>0</v>
      </c>
      <c r="O226" s="358" t="s">
        <v>386</v>
      </c>
      <c r="P226" s="377">
        <v>20</v>
      </c>
      <c r="Q226" s="79">
        <v>4400</v>
      </c>
      <c r="R226" s="64">
        <f>P226*Q226</f>
        <v>88000</v>
      </c>
      <c r="S226" s="9">
        <v>2</v>
      </c>
      <c r="T226" s="63" t="s">
        <v>158</v>
      </c>
      <c r="U226" s="63" t="s">
        <v>108</v>
      </c>
      <c r="V226" s="88">
        <v>3</v>
      </c>
      <c r="W226" s="314" t="s">
        <v>236</v>
      </c>
      <c r="X226" s="87">
        <v>100</v>
      </c>
      <c r="Y226" s="87">
        <v>6750</v>
      </c>
      <c r="Z226" s="321">
        <f>W226*Y226</f>
        <v>540000</v>
      </c>
      <c r="AA226" s="314" t="s">
        <v>288</v>
      </c>
      <c r="AB226" s="333">
        <f>Z226*5/100</f>
        <v>27000</v>
      </c>
      <c r="AC226" s="331">
        <f>Z226-AB226</f>
        <v>513000</v>
      </c>
      <c r="AD226" s="87">
        <f>R226+AC226</f>
        <v>601000</v>
      </c>
      <c r="AE226" s="90">
        <f>AD226*X226/100</f>
        <v>601000</v>
      </c>
      <c r="AF226" s="90"/>
      <c r="AG226" s="90">
        <f>AD226</f>
        <v>601000</v>
      </c>
      <c r="AH226" s="142">
        <v>0.3</v>
      </c>
      <c r="AI226" s="142">
        <f>AG226*AH226/100</f>
        <v>1803</v>
      </c>
      <c r="AJ226" s="439" t="s">
        <v>413</v>
      </c>
    </row>
    <row r="227" spans="1:36" ht="23.25">
      <c r="A227" s="513"/>
      <c r="B227" s="425"/>
      <c r="C227" s="497"/>
      <c r="D227" s="426"/>
      <c r="E227" s="498"/>
      <c r="F227" s="424"/>
      <c r="G227" s="499"/>
      <c r="H227" s="424"/>
      <c r="I227" s="499"/>
      <c r="J227" s="427"/>
      <c r="K227" s="591"/>
      <c r="L227" s="318">
        <v>3</v>
      </c>
      <c r="M227" s="357">
        <v>0</v>
      </c>
      <c r="N227" s="357">
        <v>0</v>
      </c>
      <c r="O227" s="358" t="s">
        <v>411</v>
      </c>
      <c r="P227" s="377">
        <v>17.5</v>
      </c>
      <c r="Q227" s="79">
        <v>4400</v>
      </c>
      <c r="R227" s="64">
        <f>P227*Q227</f>
        <v>77000</v>
      </c>
      <c r="S227" s="9"/>
      <c r="T227" s="63" t="s">
        <v>158</v>
      </c>
      <c r="U227" s="63" t="s">
        <v>108</v>
      </c>
      <c r="V227" s="88">
        <v>3</v>
      </c>
      <c r="W227" s="314" t="s">
        <v>344</v>
      </c>
      <c r="X227" s="87">
        <v>100</v>
      </c>
      <c r="Y227" s="87">
        <v>6750</v>
      </c>
      <c r="Z227" s="321">
        <f>W227*Y227</f>
        <v>472500</v>
      </c>
      <c r="AA227" s="314" t="s">
        <v>288</v>
      </c>
      <c r="AB227" s="333">
        <f>Z227*5/100</f>
        <v>23625</v>
      </c>
      <c r="AC227" s="331">
        <f>Z227-AB227</f>
        <v>448875</v>
      </c>
      <c r="AD227" s="87">
        <f>R227+AC227</f>
        <v>525875</v>
      </c>
      <c r="AE227" s="90">
        <f>AD227*X227/100</f>
        <v>525875</v>
      </c>
      <c r="AF227" s="90"/>
      <c r="AG227" s="90">
        <f>AD227</f>
        <v>525875</v>
      </c>
      <c r="AH227" s="142">
        <v>0.3</v>
      </c>
      <c r="AI227" s="142">
        <f>AG227*AH227/100*2</f>
        <v>3155.25</v>
      </c>
      <c r="AJ227" s="439"/>
    </row>
    <row r="228" spans="1:36" ht="23.25">
      <c r="A228" s="513"/>
      <c r="B228" s="425"/>
      <c r="C228" s="497"/>
      <c r="D228" s="426"/>
      <c r="E228" s="498"/>
      <c r="F228" s="424"/>
      <c r="G228" s="499"/>
      <c r="H228" s="424"/>
      <c r="I228" s="499"/>
      <c r="J228" s="427"/>
      <c r="K228" s="591"/>
      <c r="L228" s="588"/>
      <c r="M228" s="357"/>
      <c r="N228" s="357"/>
      <c r="O228" s="358"/>
      <c r="P228" s="377"/>
      <c r="Q228" s="79"/>
      <c r="R228" s="64"/>
      <c r="S228" s="9"/>
      <c r="T228" s="63"/>
      <c r="U228" s="63"/>
      <c r="V228" s="88"/>
      <c r="W228" s="314"/>
      <c r="X228" s="87"/>
      <c r="Y228" s="87"/>
      <c r="Z228" s="321"/>
      <c r="AA228" s="314"/>
      <c r="AB228" s="333"/>
      <c r="AC228" s="331"/>
      <c r="AD228" s="87"/>
      <c r="AE228" s="90"/>
      <c r="AF228" s="90"/>
      <c r="AG228" s="90"/>
      <c r="AH228" s="142"/>
      <c r="AI228" s="142"/>
      <c r="AJ228" s="439"/>
    </row>
    <row r="229" spans="1:36" ht="23.25">
      <c r="A229" s="514"/>
      <c r="B229" s="414"/>
      <c r="C229" s="515"/>
      <c r="D229" s="415"/>
      <c r="E229" s="516"/>
      <c r="F229" s="413"/>
      <c r="G229" s="517"/>
      <c r="H229" s="413"/>
      <c r="I229" s="517"/>
      <c r="J229" s="416"/>
      <c r="K229" s="592"/>
      <c r="L229" s="589"/>
      <c r="M229" s="379"/>
      <c r="N229" s="379"/>
      <c r="O229" s="380"/>
      <c r="P229" s="381"/>
      <c r="Q229" s="80"/>
      <c r="R229" s="382"/>
      <c r="S229" s="110"/>
      <c r="T229" s="348"/>
      <c r="U229" s="348"/>
      <c r="V229" s="89"/>
      <c r="W229" s="383"/>
      <c r="X229" s="384"/>
      <c r="Y229" s="384"/>
      <c r="Z229" s="422"/>
      <c r="AA229" s="383"/>
      <c r="AB229" s="385"/>
      <c r="AC229" s="386"/>
      <c r="AD229" s="384"/>
      <c r="AE229" s="387"/>
      <c r="AF229" s="387"/>
      <c r="AG229" s="387"/>
      <c r="AH229" s="388"/>
      <c r="AI229" s="388"/>
      <c r="AJ229" s="423"/>
    </row>
    <row r="230" spans="1:36" ht="23.25">
      <c r="A230" s="452">
        <v>31</v>
      </c>
      <c r="B230" s="453" t="s">
        <v>414</v>
      </c>
      <c r="C230" s="452">
        <v>389</v>
      </c>
      <c r="D230" s="454">
        <v>4</v>
      </c>
      <c r="E230" s="454" t="s">
        <v>485</v>
      </c>
      <c r="F230" s="452">
        <v>1</v>
      </c>
      <c r="G230" s="455" t="s">
        <v>104</v>
      </c>
      <c r="H230" s="452">
        <v>19501</v>
      </c>
      <c r="I230" s="455">
        <v>66</v>
      </c>
      <c r="J230" s="455">
        <v>1260</v>
      </c>
      <c r="K230" s="340" t="s">
        <v>281</v>
      </c>
      <c r="L230" s="456"/>
      <c r="M230" s="457">
        <v>0</v>
      </c>
      <c r="N230" s="457">
        <v>2</v>
      </c>
      <c r="O230" s="458" t="s">
        <v>415</v>
      </c>
      <c r="P230" s="459">
        <v>202</v>
      </c>
      <c r="Q230" s="460">
        <v>1300</v>
      </c>
      <c r="R230" s="478"/>
      <c r="S230" s="121"/>
      <c r="T230" s="8"/>
      <c r="U230" s="8"/>
      <c r="V230" s="369"/>
      <c r="W230" s="370"/>
      <c r="X230" s="120"/>
      <c r="Y230" s="120"/>
      <c r="Z230" s="371"/>
      <c r="AA230" s="370"/>
      <c r="AB230" s="375"/>
      <c r="AC230" s="374"/>
      <c r="AD230" s="120"/>
      <c r="AE230" s="369"/>
      <c r="AF230" s="369"/>
      <c r="AG230" s="369"/>
      <c r="AH230" s="412"/>
      <c r="AI230" s="545"/>
      <c r="AJ230" s="467"/>
    </row>
    <row r="231" spans="1:36" ht="23.25">
      <c r="A231" s="424"/>
      <c r="B231" s="425"/>
      <c r="C231" s="424"/>
      <c r="D231" s="426"/>
      <c r="E231" s="426"/>
      <c r="F231" s="424"/>
      <c r="G231" s="427"/>
      <c r="H231" s="424"/>
      <c r="I231" s="427"/>
      <c r="J231" s="427"/>
      <c r="K231" s="339" t="s">
        <v>219</v>
      </c>
      <c r="L231" s="353">
        <v>2</v>
      </c>
      <c r="M231" s="107">
        <v>0</v>
      </c>
      <c r="N231" s="107">
        <v>1</v>
      </c>
      <c r="O231" s="354" t="s">
        <v>416</v>
      </c>
      <c r="P231" s="355">
        <v>186</v>
      </c>
      <c r="Q231" s="81">
        <v>1300</v>
      </c>
      <c r="R231" s="64">
        <f>P231*Q231</f>
        <v>241800</v>
      </c>
      <c r="S231" s="63">
        <v>1</v>
      </c>
      <c r="T231" s="63" t="s">
        <v>158</v>
      </c>
      <c r="U231" s="63" t="s">
        <v>108</v>
      </c>
      <c r="V231" s="90">
        <v>2</v>
      </c>
      <c r="W231" s="314" t="s">
        <v>258</v>
      </c>
      <c r="X231" s="86">
        <v>100</v>
      </c>
      <c r="Y231" s="86">
        <v>6750</v>
      </c>
      <c r="Z231" s="321">
        <f>W231*Y231</f>
        <v>486000</v>
      </c>
      <c r="AA231" s="327" t="s">
        <v>232</v>
      </c>
      <c r="AB231" s="338"/>
      <c r="AC231" s="331"/>
      <c r="AD231" s="434">
        <f>R231+Z231</f>
        <v>727800</v>
      </c>
      <c r="AE231" s="86">
        <f>AD231*X231/100</f>
        <v>727800</v>
      </c>
      <c r="AF231" s="333" t="s">
        <v>207</v>
      </c>
      <c r="AG231" s="356">
        <v>0</v>
      </c>
      <c r="AH231" s="151">
        <v>0.01</v>
      </c>
      <c r="AI231" s="151"/>
      <c r="AJ231" s="439"/>
    </row>
    <row r="232" spans="1:36" ht="23.25">
      <c r="A232" s="424"/>
      <c r="B232" s="425"/>
      <c r="C232" s="424"/>
      <c r="D232" s="426"/>
      <c r="E232" s="426"/>
      <c r="F232" s="424"/>
      <c r="G232" s="427"/>
      <c r="H232" s="424"/>
      <c r="I232" s="427"/>
      <c r="J232" s="427"/>
      <c r="K232" s="339" t="s">
        <v>220</v>
      </c>
      <c r="L232" s="318">
        <v>3</v>
      </c>
      <c r="M232" s="357">
        <v>0</v>
      </c>
      <c r="N232" s="357">
        <v>0</v>
      </c>
      <c r="O232" s="358" t="s">
        <v>286</v>
      </c>
      <c r="P232" s="377">
        <v>16</v>
      </c>
      <c r="Q232" s="79">
        <v>1300</v>
      </c>
      <c r="R232" s="64">
        <f>P232*Q232</f>
        <v>20800</v>
      </c>
      <c r="S232" s="9"/>
      <c r="T232" s="63" t="s">
        <v>158</v>
      </c>
      <c r="U232" s="63" t="s">
        <v>108</v>
      </c>
      <c r="V232" s="88">
        <v>3</v>
      </c>
      <c r="W232" s="314" t="s">
        <v>286</v>
      </c>
      <c r="X232" s="87">
        <v>100</v>
      </c>
      <c r="Y232" s="87">
        <v>6750</v>
      </c>
      <c r="Z232" s="321">
        <f>W232*Y232</f>
        <v>108000</v>
      </c>
      <c r="AA232" s="314" t="s">
        <v>232</v>
      </c>
      <c r="AB232" s="333">
        <f>Z232*40/100</f>
        <v>43200</v>
      </c>
      <c r="AC232" s="331">
        <f>Z232-AB232</f>
        <v>64800</v>
      </c>
      <c r="AD232" s="87">
        <f>R232+AC232</f>
        <v>85600</v>
      </c>
      <c r="AE232" s="90">
        <f>AD232*X232/100</f>
        <v>85600</v>
      </c>
      <c r="AF232" s="90"/>
      <c r="AG232" s="90">
        <f>AD232</f>
        <v>85600</v>
      </c>
      <c r="AH232" s="142">
        <v>0.3</v>
      </c>
      <c r="AI232" s="142">
        <f>AG232*AH232/100</f>
        <v>256.8</v>
      </c>
      <c r="AJ232" s="439"/>
    </row>
    <row r="233" spans="1:36" ht="23.25">
      <c r="A233" s="424"/>
      <c r="B233" s="425"/>
      <c r="C233" s="424"/>
      <c r="D233" s="426"/>
      <c r="E233" s="426"/>
      <c r="F233" s="424"/>
      <c r="G233" s="427"/>
      <c r="H233" s="424"/>
      <c r="I233" s="427"/>
      <c r="J233" s="427"/>
      <c r="K233" s="689"/>
      <c r="L233" s="583"/>
      <c r="M233" s="584"/>
      <c r="N233" s="584"/>
      <c r="O233" s="585"/>
      <c r="P233" s="377"/>
      <c r="Q233" s="97"/>
      <c r="R233" s="432"/>
      <c r="S233" s="85"/>
      <c r="T233" s="402"/>
      <c r="U233" s="402"/>
      <c r="V233" s="586"/>
      <c r="W233" s="433"/>
      <c r="X233" s="134"/>
      <c r="Y233" s="134"/>
      <c r="Z233" s="435"/>
      <c r="AA233" s="433"/>
      <c r="AB233" s="450"/>
      <c r="AC233" s="451"/>
      <c r="AD233" s="134"/>
      <c r="AE233" s="403"/>
      <c r="AF233" s="403"/>
      <c r="AG233" s="403"/>
      <c r="AH233" s="404"/>
      <c r="AI233" s="404"/>
      <c r="AJ233" s="687"/>
    </row>
    <row r="234" spans="1:36" ht="23.25">
      <c r="A234" s="413"/>
      <c r="B234" s="414"/>
      <c r="C234" s="413"/>
      <c r="D234" s="415"/>
      <c r="E234" s="415"/>
      <c r="F234" s="413"/>
      <c r="G234" s="416"/>
      <c r="H234" s="413"/>
      <c r="I234" s="416"/>
      <c r="J234" s="416"/>
      <c r="K234" s="444"/>
      <c r="L234" s="378"/>
      <c r="M234" s="379"/>
      <c r="N234" s="379"/>
      <c r="O234" s="380"/>
      <c r="P234" s="381"/>
      <c r="Q234" s="80"/>
      <c r="R234" s="382"/>
      <c r="S234" s="110"/>
      <c r="T234" s="348"/>
      <c r="U234" s="348"/>
      <c r="V234" s="89"/>
      <c r="W234" s="383"/>
      <c r="X234" s="384"/>
      <c r="Y234" s="384"/>
      <c r="Z234" s="422"/>
      <c r="AA234" s="383"/>
      <c r="AB234" s="385"/>
      <c r="AC234" s="386"/>
      <c r="AD234" s="384"/>
      <c r="AE234" s="387"/>
      <c r="AF234" s="387"/>
      <c r="AG234" s="387"/>
      <c r="AH234" s="388"/>
      <c r="AI234" s="388"/>
      <c r="AJ234" s="423"/>
    </row>
    <row r="235" spans="1:36" ht="23.25">
      <c r="A235" s="452">
        <v>32</v>
      </c>
      <c r="B235" s="453" t="s">
        <v>417</v>
      </c>
      <c r="C235" s="452">
        <v>4</v>
      </c>
      <c r="D235" s="454">
        <v>4</v>
      </c>
      <c r="E235" s="454" t="s">
        <v>486</v>
      </c>
      <c r="F235" s="452">
        <v>1</v>
      </c>
      <c r="G235" s="455" t="s">
        <v>104</v>
      </c>
      <c r="H235" s="452">
        <v>329</v>
      </c>
      <c r="I235" s="455">
        <v>274</v>
      </c>
      <c r="J235" s="455">
        <v>147</v>
      </c>
      <c r="K235" s="340" t="s">
        <v>281</v>
      </c>
      <c r="L235" s="456"/>
      <c r="M235" s="457">
        <v>1</v>
      </c>
      <c r="N235" s="457">
        <v>0</v>
      </c>
      <c r="O235" s="458" t="s">
        <v>418</v>
      </c>
      <c r="P235" s="459">
        <v>406.3</v>
      </c>
      <c r="Q235" s="460">
        <v>5000</v>
      </c>
      <c r="R235" s="478"/>
      <c r="S235" s="121"/>
      <c r="T235" s="8"/>
      <c r="U235" s="8"/>
      <c r="V235" s="369"/>
      <c r="W235" s="370"/>
      <c r="X235" s="120"/>
      <c r="Y235" s="120"/>
      <c r="Z235" s="371"/>
      <c r="AA235" s="370"/>
      <c r="AB235" s="375"/>
      <c r="AC235" s="374"/>
      <c r="AD235" s="120"/>
      <c r="AE235" s="369"/>
      <c r="AF235" s="369"/>
      <c r="AG235" s="369"/>
      <c r="AH235" s="412"/>
      <c r="AI235" s="545"/>
      <c r="AJ235" s="467"/>
    </row>
    <row r="236" spans="1:36" ht="23.25">
      <c r="A236" s="424"/>
      <c r="B236" s="425"/>
      <c r="C236" s="424"/>
      <c r="D236" s="426"/>
      <c r="E236" s="426"/>
      <c r="F236" s="424"/>
      <c r="G236" s="427"/>
      <c r="H236" s="424"/>
      <c r="I236" s="427"/>
      <c r="J236" s="427"/>
      <c r="K236" s="339" t="s">
        <v>219</v>
      </c>
      <c r="L236" s="353">
        <v>2</v>
      </c>
      <c r="M236" s="107">
        <v>0</v>
      </c>
      <c r="N236" s="107">
        <v>3</v>
      </c>
      <c r="O236" s="354" t="s">
        <v>419</v>
      </c>
      <c r="P236" s="355">
        <v>392.3</v>
      </c>
      <c r="Q236" s="81">
        <v>5000</v>
      </c>
      <c r="R236" s="64">
        <f>P236*Q236</f>
        <v>1961500</v>
      </c>
      <c r="S236" s="63">
        <v>1</v>
      </c>
      <c r="T236" s="63" t="s">
        <v>158</v>
      </c>
      <c r="U236" s="63" t="s">
        <v>108</v>
      </c>
      <c r="V236" s="90">
        <v>2</v>
      </c>
      <c r="W236" s="314" t="s">
        <v>258</v>
      </c>
      <c r="X236" s="86">
        <v>100</v>
      </c>
      <c r="Y236" s="86">
        <v>6750</v>
      </c>
      <c r="Z236" s="321">
        <f>W236*Y236</f>
        <v>486000</v>
      </c>
      <c r="AA236" s="327" t="s">
        <v>232</v>
      </c>
      <c r="AB236" s="338"/>
      <c r="AC236" s="331"/>
      <c r="AD236" s="434">
        <f>R236+Z236</f>
        <v>2447500</v>
      </c>
      <c r="AE236" s="86">
        <f>AD236*X236/100</f>
        <v>2447500</v>
      </c>
      <c r="AF236" s="333" t="s">
        <v>207</v>
      </c>
      <c r="AG236" s="356">
        <v>0</v>
      </c>
      <c r="AH236" s="151">
        <v>0.01</v>
      </c>
      <c r="AI236" s="151"/>
      <c r="AJ236" s="439"/>
    </row>
    <row r="237" spans="1:36" ht="23.25">
      <c r="A237" s="424"/>
      <c r="B237" s="425"/>
      <c r="C237" s="424"/>
      <c r="D237" s="426"/>
      <c r="E237" s="426"/>
      <c r="F237" s="424"/>
      <c r="G237" s="427"/>
      <c r="H237" s="424"/>
      <c r="I237" s="427"/>
      <c r="J237" s="427"/>
      <c r="K237" s="339" t="s">
        <v>220</v>
      </c>
      <c r="L237" s="318">
        <v>3</v>
      </c>
      <c r="M237" s="357">
        <v>0</v>
      </c>
      <c r="N237" s="357">
        <v>0</v>
      </c>
      <c r="O237" s="358" t="s">
        <v>312</v>
      </c>
      <c r="P237" s="377">
        <v>14</v>
      </c>
      <c r="Q237" s="79">
        <v>5000</v>
      </c>
      <c r="R237" s="64">
        <f>P237*Q237</f>
        <v>70000</v>
      </c>
      <c r="S237" s="9"/>
      <c r="T237" s="63" t="s">
        <v>158</v>
      </c>
      <c r="U237" s="63" t="s">
        <v>108</v>
      </c>
      <c r="V237" s="88">
        <v>3</v>
      </c>
      <c r="W237" s="314" t="s">
        <v>265</v>
      </c>
      <c r="X237" s="87">
        <v>100</v>
      </c>
      <c r="Y237" s="87">
        <v>6750</v>
      </c>
      <c r="Z237" s="321">
        <f>W237*Y237</f>
        <v>378000</v>
      </c>
      <c r="AA237" s="314" t="s">
        <v>253</v>
      </c>
      <c r="AB237" s="333">
        <f>Z237*6/100</f>
        <v>22680</v>
      </c>
      <c r="AC237" s="331">
        <f>Z237-AB237</f>
        <v>355320</v>
      </c>
      <c r="AD237" s="87">
        <f>R237+AC237</f>
        <v>425320</v>
      </c>
      <c r="AE237" s="90">
        <f>AD237*X237/100</f>
        <v>425320</v>
      </c>
      <c r="AF237" s="90"/>
      <c r="AG237" s="90">
        <f>AD237</f>
        <v>425320</v>
      </c>
      <c r="AH237" s="142">
        <v>0.3</v>
      </c>
      <c r="AI237" s="142">
        <f>AG237*AH237/100</f>
        <v>1275.96</v>
      </c>
      <c r="AJ237" s="439"/>
    </row>
    <row r="238" spans="1:36" ht="23.25">
      <c r="A238" s="424"/>
      <c r="B238" s="425"/>
      <c r="C238" s="424"/>
      <c r="D238" s="426"/>
      <c r="E238" s="426"/>
      <c r="F238" s="424"/>
      <c r="G238" s="427"/>
      <c r="H238" s="424"/>
      <c r="I238" s="427"/>
      <c r="J238" s="427"/>
      <c r="K238" s="689"/>
      <c r="L238" s="583"/>
      <c r="M238" s="584"/>
      <c r="N238" s="584"/>
      <c r="O238" s="585"/>
      <c r="P238" s="377"/>
      <c r="Q238" s="97"/>
      <c r="R238" s="432"/>
      <c r="S238" s="85"/>
      <c r="T238" s="402"/>
      <c r="U238" s="402"/>
      <c r="V238" s="586"/>
      <c r="W238" s="433"/>
      <c r="X238" s="134"/>
      <c r="Y238" s="134"/>
      <c r="Z238" s="435"/>
      <c r="AA238" s="433"/>
      <c r="AB238" s="450"/>
      <c r="AC238" s="451"/>
      <c r="AD238" s="134"/>
      <c r="AE238" s="403"/>
      <c r="AF238" s="403"/>
      <c r="AG238" s="403"/>
      <c r="AH238" s="404"/>
      <c r="AI238" s="404"/>
      <c r="AJ238" s="687"/>
    </row>
    <row r="239" spans="1:36" ht="23.25">
      <c r="A239" s="413"/>
      <c r="B239" s="414"/>
      <c r="C239" s="413"/>
      <c r="D239" s="415"/>
      <c r="E239" s="415"/>
      <c r="F239" s="413"/>
      <c r="G239" s="416"/>
      <c r="H239" s="413"/>
      <c r="I239" s="416"/>
      <c r="J239" s="416"/>
      <c r="K239" s="444"/>
      <c r="L239" s="378"/>
      <c r="M239" s="379"/>
      <c r="N239" s="379"/>
      <c r="O239" s="380"/>
      <c r="P239" s="381"/>
      <c r="Q239" s="80"/>
      <c r="R239" s="382"/>
      <c r="S239" s="110"/>
      <c r="T239" s="348"/>
      <c r="U239" s="348"/>
      <c r="V239" s="89"/>
      <c r="W239" s="383"/>
      <c r="X239" s="384"/>
      <c r="Y239" s="384"/>
      <c r="Z239" s="422"/>
      <c r="AA239" s="383"/>
      <c r="AB239" s="385"/>
      <c r="AC239" s="386"/>
      <c r="AD239" s="384"/>
      <c r="AE239" s="387"/>
      <c r="AF239" s="387"/>
      <c r="AG239" s="387"/>
      <c r="AH239" s="388"/>
      <c r="AI239" s="388"/>
      <c r="AJ239" s="423"/>
    </row>
    <row r="240" spans="1:36" ht="23.25">
      <c r="A240" s="452">
        <v>33</v>
      </c>
      <c r="B240" s="453" t="s">
        <v>422</v>
      </c>
      <c r="C240" s="452">
        <v>115</v>
      </c>
      <c r="D240" s="454">
        <v>4</v>
      </c>
      <c r="E240" s="454" t="s">
        <v>487</v>
      </c>
      <c r="F240" s="452">
        <v>1</v>
      </c>
      <c r="G240" s="455" t="s">
        <v>104</v>
      </c>
      <c r="H240" s="452">
        <v>2203</v>
      </c>
      <c r="I240" s="455">
        <v>106</v>
      </c>
      <c r="J240" s="455">
        <v>3397</v>
      </c>
      <c r="K240" s="340" t="s">
        <v>281</v>
      </c>
      <c r="L240" s="456"/>
      <c r="M240" s="457">
        <v>0</v>
      </c>
      <c r="N240" s="457">
        <v>3</v>
      </c>
      <c r="O240" s="458" t="s">
        <v>206</v>
      </c>
      <c r="P240" s="459">
        <v>360</v>
      </c>
      <c r="Q240" s="460">
        <v>1500</v>
      </c>
      <c r="R240" s="478"/>
      <c r="S240" s="121"/>
      <c r="T240" s="8"/>
      <c r="U240" s="8"/>
      <c r="V240" s="369"/>
      <c r="W240" s="370"/>
      <c r="X240" s="120"/>
      <c r="Y240" s="120"/>
      <c r="Z240" s="371"/>
      <c r="AA240" s="370"/>
      <c r="AB240" s="375"/>
      <c r="AC240" s="374"/>
      <c r="AD240" s="120"/>
      <c r="AE240" s="369"/>
      <c r="AF240" s="369"/>
      <c r="AG240" s="369"/>
      <c r="AH240" s="412"/>
      <c r="AI240" s="545"/>
      <c r="AJ240" s="467"/>
    </row>
    <row r="241" spans="1:36" ht="23.25">
      <c r="A241" s="424"/>
      <c r="B241" s="425"/>
      <c r="C241" s="424"/>
      <c r="D241" s="426"/>
      <c r="E241" s="426"/>
      <c r="F241" s="424"/>
      <c r="G241" s="427"/>
      <c r="H241" s="424"/>
      <c r="I241" s="427"/>
      <c r="J241" s="427"/>
      <c r="K241" s="339" t="s">
        <v>219</v>
      </c>
      <c r="L241" s="353">
        <v>2</v>
      </c>
      <c r="M241" s="107">
        <v>0</v>
      </c>
      <c r="N241" s="107">
        <v>1</v>
      </c>
      <c r="O241" s="354" t="s">
        <v>361</v>
      </c>
      <c r="P241" s="355">
        <v>112</v>
      </c>
      <c r="Q241" s="81">
        <v>1500</v>
      </c>
      <c r="R241" s="64">
        <f>P241*Q241</f>
        <v>168000</v>
      </c>
      <c r="S241" s="63">
        <v>1</v>
      </c>
      <c r="T241" s="63" t="s">
        <v>158</v>
      </c>
      <c r="U241" s="63" t="s">
        <v>159</v>
      </c>
      <c r="V241" s="90">
        <v>2</v>
      </c>
      <c r="W241" s="314" t="s">
        <v>381</v>
      </c>
      <c r="X241" s="86">
        <v>100</v>
      </c>
      <c r="Y241" s="86">
        <v>6750</v>
      </c>
      <c r="Z241" s="321">
        <f>W241*Y241</f>
        <v>756000</v>
      </c>
      <c r="AA241" s="327" t="s">
        <v>235</v>
      </c>
      <c r="AB241" s="338"/>
      <c r="AC241" s="331"/>
      <c r="AD241" s="434">
        <f>R241+Z241</f>
        <v>924000</v>
      </c>
      <c r="AE241" s="86">
        <f>AD241*X241/100</f>
        <v>924000</v>
      </c>
      <c r="AF241" s="333" t="s">
        <v>207</v>
      </c>
      <c r="AG241" s="356">
        <v>0</v>
      </c>
      <c r="AH241" s="151">
        <v>0.01</v>
      </c>
      <c r="AI241" s="151"/>
      <c r="AJ241" s="439" t="s">
        <v>423</v>
      </c>
    </row>
    <row r="242" spans="1:36" ht="23.25">
      <c r="A242" s="424"/>
      <c r="B242" s="425"/>
      <c r="C242" s="424"/>
      <c r="D242" s="426"/>
      <c r="E242" s="426"/>
      <c r="F242" s="424"/>
      <c r="G242" s="427"/>
      <c r="H242" s="424"/>
      <c r="I242" s="427"/>
      <c r="J242" s="427"/>
      <c r="K242" s="339" t="s">
        <v>220</v>
      </c>
      <c r="L242" s="353">
        <v>2</v>
      </c>
      <c r="M242" s="107">
        <v>0</v>
      </c>
      <c r="N242" s="107">
        <v>1</v>
      </c>
      <c r="O242" s="354" t="s">
        <v>428</v>
      </c>
      <c r="P242" s="355">
        <v>122.5</v>
      </c>
      <c r="Q242" s="81">
        <v>1500</v>
      </c>
      <c r="R242" s="64">
        <f>P242*Q242</f>
        <v>183750</v>
      </c>
      <c r="S242" s="63">
        <v>1</v>
      </c>
      <c r="T242" s="63" t="s">
        <v>158</v>
      </c>
      <c r="U242" s="63" t="s">
        <v>243</v>
      </c>
      <c r="V242" s="90">
        <v>2</v>
      </c>
      <c r="W242" s="314" t="s">
        <v>221</v>
      </c>
      <c r="X242" s="86">
        <v>100</v>
      </c>
      <c r="Y242" s="86">
        <v>6750</v>
      </c>
      <c r="Z242" s="321">
        <f>W242*Y242</f>
        <v>546750</v>
      </c>
      <c r="AA242" s="327" t="s">
        <v>235</v>
      </c>
      <c r="AB242" s="338"/>
      <c r="AC242" s="331"/>
      <c r="AD242" s="434">
        <f>R242+Z242</f>
        <v>730500</v>
      </c>
      <c r="AE242" s="86">
        <f>AD242*X242/100</f>
        <v>730500</v>
      </c>
      <c r="AF242" s="333" t="s">
        <v>207</v>
      </c>
      <c r="AG242" s="356">
        <v>0</v>
      </c>
      <c r="AH242" s="151">
        <v>0.01</v>
      </c>
      <c r="AI242" s="151"/>
      <c r="AJ242" s="439" t="s">
        <v>425</v>
      </c>
    </row>
    <row r="243" spans="1:36" ht="23.25">
      <c r="A243" s="424"/>
      <c r="B243" s="425"/>
      <c r="C243" s="424"/>
      <c r="D243" s="426"/>
      <c r="E243" s="426"/>
      <c r="F243" s="424"/>
      <c r="G243" s="427"/>
      <c r="H243" s="424"/>
      <c r="I243" s="427"/>
      <c r="J243" s="427"/>
      <c r="K243" s="473"/>
      <c r="L243" s="353">
        <v>2</v>
      </c>
      <c r="M243" s="107">
        <v>0</v>
      </c>
      <c r="N243" s="107">
        <v>0</v>
      </c>
      <c r="O243" s="354" t="s">
        <v>424</v>
      </c>
      <c r="P243" s="355">
        <v>82.5</v>
      </c>
      <c r="Q243" s="81">
        <v>1500</v>
      </c>
      <c r="R243" s="64">
        <f>P243*Q243</f>
        <v>123750</v>
      </c>
      <c r="S243" s="63">
        <v>1</v>
      </c>
      <c r="T243" s="63" t="s">
        <v>158</v>
      </c>
      <c r="U243" s="63" t="s">
        <v>108</v>
      </c>
      <c r="V243" s="90">
        <v>2</v>
      </c>
      <c r="W243" s="314" t="s">
        <v>424</v>
      </c>
      <c r="X243" s="86">
        <v>100</v>
      </c>
      <c r="Y243" s="86">
        <v>6750</v>
      </c>
      <c r="Z243" s="321">
        <f>W243*Y243</f>
        <v>556875</v>
      </c>
      <c r="AA243" s="327" t="s">
        <v>253</v>
      </c>
      <c r="AB243" s="338"/>
      <c r="AC243" s="331"/>
      <c r="AD243" s="434">
        <f>R243+Z243</f>
        <v>680625</v>
      </c>
      <c r="AE243" s="86">
        <f>AD243*X243/100</f>
        <v>680625</v>
      </c>
      <c r="AF243" s="333" t="s">
        <v>207</v>
      </c>
      <c r="AG243" s="356">
        <v>0</v>
      </c>
      <c r="AH243" s="151">
        <v>0.01</v>
      </c>
      <c r="AI243" s="151"/>
      <c r="AJ243" s="439" t="s">
        <v>426</v>
      </c>
    </row>
    <row r="244" spans="1:36" ht="23.25">
      <c r="A244" s="424"/>
      <c r="B244" s="425"/>
      <c r="C244" s="424"/>
      <c r="D244" s="426"/>
      <c r="E244" s="426"/>
      <c r="F244" s="424"/>
      <c r="G244" s="427"/>
      <c r="H244" s="424"/>
      <c r="I244" s="427"/>
      <c r="J244" s="427"/>
      <c r="K244" s="473"/>
      <c r="L244" s="353">
        <v>2</v>
      </c>
      <c r="M244" s="107">
        <v>0</v>
      </c>
      <c r="N244" s="107">
        <v>0</v>
      </c>
      <c r="O244" s="354" t="s">
        <v>398</v>
      </c>
      <c r="P244" s="355">
        <v>39</v>
      </c>
      <c r="Q244" s="81">
        <v>1500</v>
      </c>
      <c r="R244" s="64">
        <f>P244*Q244</f>
        <v>58500</v>
      </c>
      <c r="S244" s="63">
        <v>1</v>
      </c>
      <c r="T244" s="63" t="s">
        <v>158</v>
      </c>
      <c r="U244" s="63" t="s">
        <v>159</v>
      </c>
      <c r="V244" s="90">
        <v>2</v>
      </c>
      <c r="W244" s="314" t="s">
        <v>381</v>
      </c>
      <c r="X244" s="86">
        <v>100</v>
      </c>
      <c r="Y244" s="86">
        <v>6750</v>
      </c>
      <c r="Z244" s="321">
        <f>W244*Y244</f>
        <v>756000</v>
      </c>
      <c r="AA244" s="327" t="s">
        <v>235</v>
      </c>
      <c r="AB244" s="338"/>
      <c r="AC244" s="331"/>
      <c r="AD244" s="434">
        <f>R244+Z244</f>
        <v>814500</v>
      </c>
      <c r="AE244" s="86">
        <f>AD244*X244/100</f>
        <v>814500</v>
      </c>
      <c r="AF244" s="333" t="s">
        <v>207</v>
      </c>
      <c r="AG244" s="356">
        <v>0</v>
      </c>
      <c r="AH244" s="151">
        <v>0.01</v>
      </c>
      <c r="AI244" s="151"/>
      <c r="AJ244" s="439" t="s">
        <v>427</v>
      </c>
    </row>
    <row r="245" spans="1:36" ht="23.25">
      <c r="A245" s="424"/>
      <c r="B245" s="425"/>
      <c r="C245" s="424"/>
      <c r="D245" s="426"/>
      <c r="E245" s="426"/>
      <c r="F245" s="424"/>
      <c r="G245" s="427"/>
      <c r="H245" s="424"/>
      <c r="I245" s="427"/>
      <c r="J245" s="427"/>
      <c r="K245" s="473"/>
      <c r="L245" s="318">
        <v>3</v>
      </c>
      <c r="M245" s="357">
        <v>0</v>
      </c>
      <c r="N245" s="357">
        <v>0</v>
      </c>
      <c r="O245" s="358" t="s">
        <v>233</v>
      </c>
      <c r="P245" s="377">
        <v>24</v>
      </c>
      <c r="Q245" s="79">
        <v>1500</v>
      </c>
      <c r="R245" s="64">
        <f>P245*Q245</f>
        <v>36000</v>
      </c>
      <c r="S245" s="9"/>
      <c r="T245" s="63" t="s">
        <v>158</v>
      </c>
      <c r="U245" s="63" t="s">
        <v>159</v>
      </c>
      <c r="V245" s="88">
        <v>3</v>
      </c>
      <c r="W245" s="314" t="s">
        <v>231</v>
      </c>
      <c r="X245" s="87">
        <v>100</v>
      </c>
      <c r="Y245" s="87">
        <v>6750</v>
      </c>
      <c r="Z245" s="321">
        <f>W245*Y245</f>
        <v>67500</v>
      </c>
      <c r="AA245" s="314" t="s">
        <v>250</v>
      </c>
      <c r="AB245" s="333">
        <f>Z245*93/100</f>
        <v>62775</v>
      </c>
      <c r="AC245" s="331">
        <f>Z245-AB245</f>
        <v>4725</v>
      </c>
      <c r="AD245" s="87">
        <f>R245+AC245</f>
        <v>40725</v>
      </c>
      <c r="AE245" s="90">
        <f>AD245*X245/100</f>
        <v>40725</v>
      </c>
      <c r="AF245" s="90"/>
      <c r="AG245" s="90">
        <f>AD245</f>
        <v>40725</v>
      </c>
      <c r="AH245" s="142">
        <v>0.3</v>
      </c>
      <c r="AI245" s="142">
        <f>AG245*AH245/100</f>
        <v>122.175</v>
      </c>
      <c r="AJ245" s="439" t="s">
        <v>506</v>
      </c>
    </row>
    <row r="246" spans="1:36" ht="23.25">
      <c r="A246" s="424"/>
      <c r="B246" s="425"/>
      <c r="C246" s="424"/>
      <c r="D246" s="426"/>
      <c r="E246" s="426"/>
      <c r="F246" s="424"/>
      <c r="G246" s="427"/>
      <c r="H246" s="424"/>
      <c r="I246" s="427"/>
      <c r="J246" s="427"/>
      <c r="K246" s="689"/>
      <c r="L246" s="583"/>
      <c r="M246" s="584"/>
      <c r="N246" s="584"/>
      <c r="O246" s="585"/>
      <c r="P246" s="377"/>
      <c r="Q246" s="97"/>
      <c r="R246" s="432"/>
      <c r="S246" s="85"/>
      <c r="T246" s="402"/>
      <c r="U246" s="402"/>
      <c r="V246" s="586"/>
      <c r="W246" s="433"/>
      <c r="X246" s="134"/>
      <c r="Y246" s="134"/>
      <c r="Z246" s="435"/>
      <c r="AA246" s="433"/>
      <c r="AB246" s="450"/>
      <c r="AC246" s="451"/>
      <c r="AD246" s="134"/>
      <c r="AE246" s="403"/>
      <c r="AF246" s="403"/>
      <c r="AG246" s="403"/>
      <c r="AH246" s="404"/>
      <c r="AI246" s="404"/>
      <c r="AJ246" s="687"/>
    </row>
    <row r="247" spans="1:36" ht="23.25">
      <c r="A247" s="424"/>
      <c r="B247" s="425"/>
      <c r="C247" s="424"/>
      <c r="D247" s="426"/>
      <c r="E247" s="426"/>
      <c r="F247" s="424"/>
      <c r="G247" s="427"/>
      <c r="H247" s="424"/>
      <c r="I247" s="427"/>
      <c r="J247" s="427"/>
      <c r="K247" s="473"/>
      <c r="L247" s="583"/>
      <c r="M247" s="584"/>
      <c r="N247" s="584"/>
      <c r="O247" s="585"/>
      <c r="P247" s="377"/>
      <c r="Q247" s="97"/>
      <c r="R247" s="432"/>
      <c r="S247" s="85"/>
      <c r="T247" s="402"/>
      <c r="U247" s="402"/>
      <c r="V247" s="586"/>
      <c r="W247" s="433"/>
      <c r="X247" s="134"/>
      <c r="Y247" s="134"/>
      <c r="Z247" s="435"/>
      <c r="AA247" s="433"/>
      <c r="AB247" s="450"/>
      <c r="AC247" s="451"/>
      <c r="AD247" s="134"/>
      <c r="AE247" s="403"/>
      <c r="AF247" s="403"/>
      <c r="AG247" s="403"/>
      <c r="AH247" s="404"/>
      <c r="AI247" s="404"/>
      <c r="AJ247" s="439"/>
    </row>
    <row r="248" spans="1:36" ht="23.25">
      <c r="A248" s="413"/>
      <c r="B248" s="414"/>
      <c r="C248" s="413"/>
      <c r="D248" s="415"/>
      <c r="E248" s="415"/>
      <c r="F248" s="413"/>
      <c r="G248" s="416"/>
      <c r="H248" s="413"/>
      <c r="I248" s="416"/>
      <c r="J248" s="416"/>
      <c r="K248" s="444"/>
      <c r="L248" s="378"/>
      <c r="M248" s="379"/>
      <c r="N248" s="379"/>
      <c r="O248" s="380"/>
      <c r="P248" s="381"/>
      <c r="Q248" s="80"/>
      <c r="R248" s="382"/>
      <c r="S248" s="110"/>
      <c r="T248" s="348"/>
      <c r="U248" s="348"/>
      <c r="V248" s="89"/>
      <c r="W248" s="383"/>
      <c r="X248" s="384"/>
      <c r="Y248" s="384"/>
      <c r="Z248" s="422"/>
      <c r="AA248" s="383"/>
      <c r="AB248" s="385"/>
      <c r="AC248" s="386"/>
      <c r="AD248" s="384"/>
      <c r="AE248" s="387"/>
      <c r="AF248" s="387"/>
      <c r="AG248" s="387"/>
      <c r="AH248" s="388"/>
      <c r="AI248" s="388"/>
      <c r="AJ248" s="423"/>
    </row>
    <row r="249" spans="1:36" ht="23.25">
      <c r="A249" s="452">
        <v>34</v>
      </c>
      <c r="B249" s="453" t="s">
        <v>430</v>
      </c>
      <c r="C249" s="452">
        <v>69</v>
      </c>
      <c r="D249" s="454">
        <v>4</v>
      </c>
      <c r="E249" s="454" t="s">
        <v>488</v>
      </c>
      <c r="F249" s="452">
        <v>1</v>
      </c>
      <c r="G249" s="455" t="s">
        <v>104</v>
      </c>
      <c r="H249" s="452">
        <v>406</v>
      </c>
      <c r="I249" s="455">
        <v>196</v>
      </c>
      <c r="J249" s="455">
        <v>224</v>
      </c>
      <c r="K249" s="340" t="s">
        <v>281</v>
      </c>
      <c r="L249" s="456"/>
      <c r="M249" s="457">
        <v>0</v>
      </c>
      <c r="N249" s="457">
        <v>3</v>
      </c>
      <c r="O249" s="458" t="s">
        <v>429</v>
      </c>
      <c r="P249" s="459">
        <v>394</v>
      </c>
      <c r="Q249" s="460">
        <v>5000</v>
      </c>
      <c r="R249" s="478"/>
      <c r="S249" s="121"/>
      <c r="T249" s="8"/>
      <c r="U249" s="8"/>
      <c r="V249" s="369"/>
      <c r="W249" s="370"/>
      <c r="X249" s="120"/>
      <c r="Y249" s="120"/>
      <c r="Z249" s="371"/>
      <c r="AA249" s="370"/>
      <c r="AB249" s="375"/>
      <c r="AC249" s="374"/>
      <c r="AD249" s="120"/>
      <c r="AE249" s="369"/>
      <c r="AF249" s="369"/>
      <c r="AG249" s="369"/>
      <c r="AH249" s="412"/>
      <c r="AI249" s="545"/>
      <c r="AJ249" s="467"/>
    </row>
    <row r="250" spans="1:36" ht="23.25">
      <c r="A250" s="424"/>
      <c r="B250" s="425"/>
      <c r="C250" s="424"/>
      <c r="D250" s="426"/>
      <c r="E250" s="426"/>
      <c r="F250" s="424"/>
      <c r="G250" s="427"/>
      <c r="H250" s="424"/>
      <c r="I250" s="427"/>
      <c r="J250" s="427"/>
      <c r="K250" s="339" t="s">
        <v>219</v>
      </c>
      <c r="L250" s="353">
        <v>2</v>
      </c>
      <c r="M250" s="107">
        <v>0</v>
      </c>
      <c r="N250" s="107">
        <v>3</v>
      </c>
      <c r="O250" s="354" t="s">
        <v>349</v>
      </c>
      <c r="P250" s="355">
        <v>328</v>
      </c>
      <c r="Q250" s="81">
        <v>5000</v>
      </c>
      <c r="R250" s="64">
        <f>P250*Q250</f>
        <v>1640000</v>
      </c>
      <c r="S250" s="63">
        <v>1</v>
      </c>
      <c r="T250" s="63" t="s">
        <v>158</v>
      </c>
      <c r="U250" s="63" t="s">
        <v>108</v>
      </c>
      <c r="V250" s="90">
        <v>2</v>
      </c>
      <c r="W250" s="314" t="s">
        <v>431</v>
      </c>
      <c r="X250" s="86">
        <v>100</v>
      </c>
      <c r="Y250" s="86">
        <v>6750</v>
      </c>
      <c r="Z250" s="321">
        <f>W250*Y250</f>
        <v>1242000</v>
      </c>
      <c r="AA250" s="327" t="s">
        <v>253</v>
      </c>
      <c r="AB250" s="338"/>
      <c r="AC250" s="331"/>
      <c r="AD250" s="434">
        <f>R250+Z250</f>
        <v>2882000</v>
      </c>
      <c r="AE250" s="86">
        <f>AD250*X250/100</f>
        <v>2882000</v>
      </c>
      <c r="AF250" s="333" t="s">
        <v>207</v>
      </c>
      <c r="AG250" s="356">
        <v>0</v>
      </c>
      <c r="AH250" s="151">
        <v>0.01</v>
      </c>
      <c r="AI250" s="151"/>
      <c r="AJ250" s="439"/>
    </row>
    <row r="251" spans="1:36" ht="23.25">
      <c r="A251" s="424"/>
      <c r="B251" s="425"/>
      <c r="C251" s="424"/>
      <c r="D251" s="426"/>
      <c r="E251" s="426"/>
      <c r="F251" s="424"/>
      <c r="G251" s="427"/>
      <c r="H251" s="424"/>
      <c r="I251" s="427"/>
      <c r="J251" s="427"/>
      <c r="K251" s="339" t="s">
        <v>220</v>
      </c>
      <c r="L251" s="318">
        <v>3</v>
      </c>
      <c r="M251" s="357">
        <v>0</v>
      </c>
      <c r="N251" s="357">
        <v>0</v>
      </c>
      <c r="O251" s="358" t="s">
        <v>432</v>
      </c>
      <c r="P251" s="377">
        <v>66</v>
      </c>
      <c r="Q251" s="79">
        <v>5000</v>
      </c>
      <c r="R251" s="64">
        <f>P251*Q251</f>
        <v>330000</v>
      </c>
      <c r="S251" s="9">
        <v>2</v>
      </c>
      <c r="T251" s="63" t="s">
        <v>337</v>
      </c>
      <c r="U251" s="63" t="s">
        <v>108</v>
      </c>
      <c r="V251" s="88">
        <v>3</v>
      </c>
      <c r="W251" s="314" t="s">
        <v>432</v>
      </c>
      <c r="X251" s="87">
        <v>100</v>
      </c>
      <c r="Y251" s="87">
        <v>7200</v>
      </c>
      <c r="Z251" s="321">
        <f>W251*Y251</f>
        <v>475200</v>
      </c>
      <c r="AA251" s="314" t="s">
        <v>235</v>
      </c>
      <c r="AB251" s="333">
        <f>Z251*12/100</f>
        <v>57024</v>
      </c>
      <c r="AC251" s="331">
        <f>Z251-AB251</f>
        <v>418176</v>
      </c>
      <c r="AD251" s="87">
        <f>R251+AC251</f>
        <v>748176</v>
      </c>
      <c r="AE251" s="90">
        <f>AD251*X251/100</f>
        <v>748176</v>
      </c>
      <c r="AF251" s="90"/>
      <c r="AG251" s="90">
        <f>AD251</f>
        <v>748176</v>
      </c>
      <c r="AH251" s="142">
        <v>0.3</v>
      </c>
      <c r="AI251" s="142">
        <f>AG251*AH251/100</f>
        <v>2244.528</v>
      </c>
      <c r="AJ251" s="439" t="s">
        <v>434</v>
      </c>
    </row>
    <row r="252" spans="1:36" ht="23.25">
      <c r="A252" s="424"/>
      <c r="B252" s="425"/>
      <c r="C252" s="424"/>
      <c r="D252" s="426"/>
      <c r="E252" s="426"/>
      <c r="F252" s="424"/>
      <c r="G252" s="427"/>
      <c r="H252" s="424"/>
      <c r="I252" s="427"/>
      <c r="J252" s="427"/>
      <c r="K252" s="473"/>
      <c r="L252" s="583"/>
      <c r="M252" s="584"/>
      <c r="N252" s="584"/>
      <c r="O252" s="585"/>
      <c r="P252" s="377"/>
      <c r="Q252" s="97"/>
      <c r="R252" s="432"/>
      <c r="S252" s="85"/>
      <c r="T252" s="402" t="s">
        <v>338</v>
      </c>
      <c r="U252" s="402"/>
      <c r="V252" s="586"/>
      <c r="W252" s="433"/>
      <c r="X252" s="134"/>
      <c r="Y252" s="134"/>
      <c r="Z252" s="435"/>
      <c r="AA252" s="433"/>
      <c r="AB252" s="450"/>
      <c r="AC252" s="451"/>
      <c r="AD252" s="134"/>
      <c r="AE252" s="403"/>
      <c r="AF252" s="403"/>
      <c r="AG252" s="403"/>
      <c r="AH252" s="404"/>
      <c r="AI252" s="404"/>
      <c r="AJ252" s="439"/>
    </row>
    <row r="253" spans="1:36" s="680" customFormat="1" ht="23.25">
      <c r="A253" s="689"/>
      <c r="B253" s="692"/>
      <c r="C253" s="689"/>
      <c r="D253" s="690"/>
      <c r="E253" s="690"/>
      <c r="F253" s="689"/>
      <c r="G253" s="693"/>
      <c r="H253" s="689"/>
      <c r="I253" s="693"/>
      <c r="J253" s="693"/>
      <c r="K253" s="689"/>
      <c r="L253" s="694">
        <v>3</v>
      </c>
      <c r="M253" s="658">
        <v>0</v>
      </c>
      <c r="N253" s="658">
        <v>0</v>
      </c>
      <c r="O253" s="659" t="s">
        <v>532</v>
      </c>
      <c r="P253" s="691">
        <v>76.5</v>
      </c>
      <c r="Q253" s="683">
        <v>5000</v>
      </c>
      <c r="R253" s="684">
        <v>382500</v>
      </c>
      <c r="S253" s="682">
        <v>3</v>
      </c>
      <c r="T253" s="686" t="s">
        <v>533</v>
      </c>
      <c r="U253" s="686" t="s">
        <v>108</v>
      </c>
      <c r="V253" s="696">
        <v>3</v>
      </c>
      <c r="W253" s="697" t="s">
        <v>534</v>
      </c>
      <c r="X253" s="681">
        <v>100</v>
      </c>
      <c r="Y253" s="681">
        <v>3400</v>
      </c>
      <c r="Z253" s="698">
        <v>1040400</v>
      </c>
      <c r="AA253" s="697" t="s">
        <v>235</v>
      </c>
      <c r="AB253" s="688">
        <v>124848</v>
      </c>
      <c r="AC253" s="699">
        <v>915552</v>
      </c>
      <c r="AD253" s="681">
        <v>1298052</v>
      </c>
      <c r="AE253" s="700">
        <v>1298052</v>
      </c>
      <c r="AF253" s="700"/>
      <c r="AG253" s="700">
        <v>1298052</v>
      </c>
      <c r="AH253" s="701">
        <v>0.3</v>
      </c>
      <c r="AI253" s="701">
        <v>3894.156</v>
      </c>
      <c r="AJ253" s="695" t="s">
        <v>433</v>
      </c>
    </row>
    <row r="254" spans="1:36" ht="23.25">
      <c r="A254" s="424"/>
      <c r="B254" s="425"/>
      <c r="C254" s="424"/>
      <c r="D254" s="426"/>
      <c r="E254" s="426"/>
      <c r="F254" s="424"/>
      <c r="G254" s="427"/>
      <c r="H254" s="424"/>
      <c r="I254" s="427"/>
      <c r="J254" s="427"/>
      <c r="K254" s="473"/>
      <c r="L254" s="656"/>
      <c r="M254" s="584"/>
      <c r="N254" s="584"/>
      <c r="O254" s="585"/>
      <c r="P254" s="624"/>
      <c r="Q254" s="685"/>
      <c r="R254" s="639"/>
      <c r="S254" s="85"/>
      <c r="T254" s="402" t="s">
        <v>535</v>
      </c>
      <c r="U254" s="402"/>
      <c r="V254" s="657"/>
      <c r="W254" s="640"/>
      <c r="X254" s="605"/>
      <c r="Y254" s="605"/>
      <c r="Z254" s="642"/>
      <c r="AA254" s="640"/>
      <c r="AB254" s="645"/>
      <c r="AC254" s="646"/>
      <c r="AD254" s="605"/>
      <c r="AE254" s="634"/>
      <c r="AF254" s="634"/>
      <c r="AG254" s="634"/>
      <c r="AH254" s="635"/>
      <c r="AI254" s="635"/>
      <c r="AJ254" s="687"/>
    </row>
    <row r="255" spans="1:36" ht="23.25">
      <c r="A255" s="424"/>
      <c r="B255" s="425"/>
      <c r="C255" s="424"/>
      <c r="D255" s="426"/>
      <c r="E255" s="426"/>
      <c r="F255" s="424"/>
      <c r="G255" s="427"/>
      <c r="H255" s="424"/>
      <c r="I255" s="427"/>
      <c r="J255" s="427"/>
      <c r="K255" s="689"/>
      <c r="L255" s="656"/>
      <c r="M255" s="584"/>
      <c r="N255" s="584"/>
      <c r="O255" s="585"/>
      <c r="P255" s="624"/>
      <c r="Q255" s="685"/>
      <c r="R255" s="639"/>
      <c r="S255" s="85"/>
      <c r="T255" s="402"/>
      <c r="U255" s="402"/>
      <c r="V255" s="657"/>
      <c r="W255" s="640"/>
      <c r="X255" s="605"/>
      <c r="Y255" s="605"/>
      <c r="Z255" s="642"/>
      <c r="AA255" s="640"/>
      <c r="AB255" s="645"/>
      <c r="AC255" s="646"/>
      <c r="AD255" s="605"/>
      <c r="AE255" s="634"/>
      <c r="AF255" s="634"/>
      <c r="AG255" s="634"/>
      <c r="AH255" s="635"/>
      <c r="AI255" s="635"/>
      <c r="AJ255" s="687"/>
    </row>
    <row r="256" spans="1:36" ht="23.25">
      <c r="A256" s="413"/>
      <c r="B256" s="414"/>
      <c r="C256" s="413"/>
      <c r="D256" s="415"/>
      <c r="E256" s="415"/>
      <c r="F256" s="413"/>
      <c r="G256" s="416"/>
      <c r="H256" s="413"/>
      <c r="I256" s="416"/>
      <c r="J256" s="416"/>
      <c r="K256" s="444"/>
      <c r="L256" s="378"/>
      <c r="M256" s="379"/>
      <c r="N256" s="379"/>
      <c r="O256" s="380"/>
      <c r="P256" s="381"/>
      <c r="Q256" s="80"/>
      <c r="R256" s="382"/>
      <c r="S256" s="110"/>
      <c r="T256" s="348"/>
      <c r="U256" s="348"/>
      <c r="V256" s="89"/>
      <c r="W256" s="383"/>
      <c r="X256" s="384"/>
      <c r="Y256" s="384"/>
      <c r="Z256" s="422"/>
      <c r="AA256" s="383"/>
      <c r="AB256" s="385"/>
      <c r="AC256" s="386"/>
      <c r="AD256" s="384"/>
      <c r="AE256" s="387"/>
      <c r="AF256" s="387"/>
      <c r="AG256" s="387"/>
      <c r="AH256" s="388"/>
      <c r="AI256" s="388"/>
      <c r="AJ256" s="423"/>
    </row>
    <row r="257" spans="1:36" ht="23.25">
      <c r="A257" s="452">
        <v>35</v>
      </c>
      <c r="B257" s="453" t="s">
        <v>435</v>
      </c>
      <c r="C257" s="452">
        <v>350</v>
      </c>
      <c r="D257" s="454">
        <v>4</v>
      </c>
      <c r="E257" s="454" t="s">
        <v>489</v>
      </c>
      <c r="F257" s="452">
        <v>1</v>
      </c>
      <c r="G257" s="455" t="s">
        <v>104</v>
      </c>
      <c r="H257" s="452">
        <v>15210</v>
      </c>
      <c r="I257" s="455">
        <v>549</v>
      </c>
      <c r="J257" s="455">
        <v>829</v>
      </c>
      <c r="K257" s="340" t="s">
        <v>281</v>
      </c>
      <c r="L257" s="456"/>
      <c r="M257" s="457">
        <v>0</v>
      </c>
      <c r="N257" s="457">
        <v>1</v>
      </c>
      <c r="O257" s="458" t="s">
        <v>365</v>
      </c>
      <c r="P257" s="459">
        <v>106</v>
      </c>
      <c r="Q257" s="460">
        <v>1500</v>
      </c>
      <c r="R257" s="478"/>
      <c r="S257" s="121"/>
      <c r="T257" s="8"/>
      <c r="U257" s="8"/>
      <c r="V257" s="369"/>
      <c r="W257" s="370"/>
      <c r="X257" s="120"/>
      <c r="Y257" s="120"/>
      <c r="Z257" s="371"/>
      <c r="AA257" s="370"/>
      <c r="AB257" s="375"/>
      <c r="AC257" s="374"/>
      <c r="AD257" s="120"/>
      <c r="AE257" s="369"/>
      <c r="AF257" s="369"/>
      <c r="AG257" s="369"/>
      <c r="AH257" s="412"/>
      <c r="AI257" s="545"/>
      <c r="AJ257" s="467"/>
    </row>
    <row r="258" spans="1:36" ht="23.25">
      <c r="A258" s="424"/>
      <c r="B258" s="425"/>
      <c r="C258" s="424"/>
      <c r="D258" s="426"/>
      <c r="E258" s="426"/>
      <c r="F258" s="424"/>
      <c r="G258" s="427"/>
      <c r="H258" s="424"/>
      <c r="I258" s="427"/>
      <c r="J258" s="427"/>
      <c r="K258" s="339" t="s">
        <v>219</v>
      </c>
      <c r="L258" s="353">
        <v>2</v>
      </c>
      <c r="M258" s="107">
        <v>0</v>
      </c>
      <c r="N258" s="107">
        <v>0</v>
      </c>
      <c r="O258" s="354" t="s">
        <v>383</v>
      </c>
      <c r="P258" s="355">
        <v>91</v>
      </c>
      <c r="Q258" s="81">
        <v>1500</v>
      </c>
      <c r="R258" s="64">
        <f>P258*Q258</f>
        <v>136500</v>
      </c>
      <c r="S258" s="63">
        <v>1</v>
      </c>
      <c r="T258" s="63" t="s">
        <v>158</v>
      </c>
      <c r="U258" s="63" t="s">
        <v>108</v>
      </c>
      <c r="V258" s="90">
        <v>2</v>
      </c>
      <c r="W258" s="314" t="s">
        <v>317</v>
      </c>
      <c r="X258" s="86">
        <v>100</v>
      </c>
      <c r="Y258" s="86">
        <v>6750</v>
      </c>
      <c r="Z258" s="321">
        <f>W258*Y258</f>
        <v>1134000</v>
      </c>
      <c r="AA258" s="327" t="s">
        <v>312</v>
      </c>
      <c r="AB258" s="338"/>
      <c r="AC258" s="331"/>
      <c r="AD258" s="434">
        <f>R258+Z258</f>
        <v>1270500</v>
      </c>
      <c r="AE258" s="86">
        <f>AD258*X258/100</f>
        <v>1270500</v>
      </c>
      <c r="AF258" s="333" t="s">
        <v>207</v>
      </c>
      <c r="AG258" s="356">
        <v>0</v>
      </c>
      <c r="AH258" s="151">
        <v>0.01</v>
      </c>
      <c r="AI258" s="151"/>
      <c r="AJ258" s="439"/>
    </row>
    <row r="259" spans="1:36" ht="23.25">
      <c r="A259" s="424"/>
      <c r="B259" s="425"/>
      <c r="C259" s="424"/>
      <c r="D259" s="426"/>
      <c r="E259" s="426"/>
      <c r="F259" s="424"/>
      <c r="G259" s="427"/>
      <c r="H259" s="424"/>
      <c r="I259" s="427"/>
      <c r="J259" s="427"/>
      <c r="K259" s="339" t="s">
        <v>220</v>
      </c>
      <c r="L259" s="318">
        <v>3</v>
      </c>
      <c r="M259" s="357">
        <v>0</v>
      </c>
      <c r="N259" s="357">
        <v>0</v>
      </c>
      <c r="O259" s="358" t="s">
        <v>223</v>
      </c>
      <c r="P259" s="377">
        <v>15</v>
      </c>
      <c r="Q259" s="79">
        <v>1500</v>
      </c>
      <c r="R259" s="64">
        <f>P259*Q259</f>
        <v>22500</v>
      </c>
      <c r="S259" s="9"/>
      <c r="T259" s="63" t="s">
        <v>158</v>
      </c>
      <c r="U259" s="63" t="s">
        <v>108</v>
      </c>
      <c r="V259" s="88">
        <v>3</v>
      </c>
      <c r="W259" s="314" t="s">
        <v>206</v>
      </c>
      <c r="X259" s="87">
        <v>100</v>
      </c>
      <c r="Y259" s="87">
        <v>6750</v>
      </c>
      <c r="Z259" s="321">
        <f>W259*Y259</f>
        <v>405000</v>
      </c>
      <c r="AA259" s="314" t="s">
        <v>312</v>
      </c>
      <c r="AB259" s="333">
        <f>Z259*18/100</f>
        <v>72900</v>
      </c>
      <c r="AC259" s="331">
        <f>Z259-AB259</f>
        <v>332100</v>
      </c>
      <c r="AD259" s="87">
        <f>R259+AC259</f>
        <v>354600</v>
      </c>
      <c r="AE259" s="90">
        <f>AD259*X259/100</f>
        <v>354600</v>
      </c>
      <c r="AF259" s="90"/>
      <c r="AG259" s="90">
        <f>AD259</f>
        <v>354600</v>
      </c>
      <c r="AH259" s="142">
        <v>0.3</v>
      </c>
      <c r="AI259" s="142">
        <f>AG259*AH259/100</f>
        <v>1063.8</v>
      </c>
      <c r="AJ259" s="439"/>
    </row>
    <row r="260" spans="1:36" ht="23.25">
      <c r="A260" s="413"/>
      <c r="B260" s="414"/>
      <c r="C260" s="413"/>
      <c r="D260" s="415"/>
      <c r="E260" s="415"/>
      <c r="F260" s="413"/>
      <c r="G260" s="416"/>
      <c r="H260" s="413"/>
      <c r="I260" s="416"/>
      <c r="J260" s="416"/>
      <c r="K260" s="444"/>
      <c r="L260" s="378"/>
      <c r="M260" s="379"/>
      <c r="N260" s="379"/>
      <c r="O260" s="380"/>
      <c r="P260" s="381"/>
      <c r="Q260" s="80"/>
      <c r="R260" s="382"/>
      <c r="S260" s="110"/>
      <c r="T260" s="348"/>
      <c r="U260" s="348"/>
      <c r="V260" s="89"/>
      <c r="W260" s="383"/>
      <c r="X260" s="384"/>
      <c r="Y260" s="384"/>
      <c r="Z260" s="422"/>
      <c r="AA260" s="383"/>
      <c r="AB260" s="385"/>
      <c r="AC260" s="386"/>
      <c r="AD260" s="384"/>
      <c r="AE260" s="387"/>
      <c r="AF260" s="387"/>
      <c r="AG260" s="387"/>
      <c r="AH260" s="388"/>
      <c r="AI260" s="388"/>
      <c r="AJ260" s="423"/>
    </row>
    <row r="261" spans="1:36" ht="23.25">
      <c r="A261" s="452">
        <v>36</v>
      </c>
      <c r="B261" s="453" t="s">
        <v>436</v>
      </c>
      <c r="C261" s="452">
        <v>5</v>
      </c>
      <c r="D261" s="454">
        <v>4</v>
      </c>
      <c r="E261" s="454" t="s">
        <v>490</v>
      </c>
      <c r="F261" s="452">
        <v>1</v>
      </c>
      <c r="G261" s="455" t="s">
        <v>104</v>
      </c>
      <c r="H261" s="452">
        <v>344</v>
      </c>
      <c r="I261" s="455">
        <v>197</v>
      </c>
      <c r="J261" s="455">
        <v>3101</v>
      </c>
      <c r="K261" s="340" t="s">
        <v>281</v>
      </c>
      <c r="L261" s="456"/>
      <c r="M261" s="457">
        <v>0</v>
      </c>
      <c r="N261" s="457">
        <v>1</v>
      </c>
      <c r="O261" s="458" t="s">
        <v>232</v>
      </c>
      <c r="P261" s="459">
        <v>125</v>
      </c>
      <c r="Q261" s="460">
        <v>5000</v>
      </c>
      <c r="R261" s="478"/>
      <c r="S261" s="121"/>
      <c r="T261" s="8"/>
      <c r="U261" s="8"/>
      <c r="V261" s="369"/>
      <c r="W261" s="370"/>
      <c r="X261" s="120"/>
      <c r="Y261" s="120"/>
      <c r="Z261" s="371"/>
      <c r="AA261" s="370"/>
      <c r="AB261" s="375"/>
      <c r="AC261" s="374"/>
      <c r="AD261" s="120"/>
      <c r="AE261" s="369"/>
      <c r="AF261" s="369"/>
      <c r="AG261" s="369"/>
      <c r="AH261" s="412"/>
      <c r="AI261" s="545"/>
      <c r="AJ261" s="467"/>
    </row>
    <row r="262" spans="1:36" ht="23.25">
      <c r="A262" s="424"/>
      <c r="B262" s="425"/>
      <c r="C262" s="424"/>
      <c r="D262" s="426"/>
      <c r="E262" s="426"/>
      <c r="F262" s="424"/>
      <c r="G262" s="427"/>
      <c r="H262" s="424"/>
      <c r="I262" s="427"/>
      <c r="J262" s="427"/>
      <c r="K262" s="339" t="s">
        <v>219</v>
      </c>
      <c r="L262" s="353">
        <v>2</v>
      </c>
      <c r="M262" s="107">
        <v>0</v>
      </c>
      <c r="N262" s="107">
        <v>0</v>
      </c>
      <c r="O262" s="354" t="s">
        <v>439</v>
      </c>
      <c r="P262" s="355">
        <v>89</v>
      </c>
      <c r="Q262" s="81">
        <v>5000</v>
      </c>
      <c r="R262" s="64">
        <f>P262*Q262</f>
        <v>445000</v>
      </c>
      <c r="S262" s="63">
        <v>1</v>
      </c>
      <c r="T262" s="63" t="s">
        <v>158</v>
      </c>
      <c r="U262" s="63" t="s">
        <v>108</v>
      </c>
      <c r="V262" s="90">
        <v>2</v>
      </c>
      <c r="W262" s="314" t="s">
        <v>318</v>
      </c>
      <c r="X262" s="86">
        <v>100</v>
      </c>
      <c r="Y262" s="86">
        <v>6750</v>
      </c>
      <c r="Z262" s="321">
        <f>W262*Y262</f>
        <v>364500</v>
      </c>
      <c r="AA262" s="327" t="s">
        <v>253</v>
      </c>
      <c r="AB262" s="338"/>
      <c r="AC262" s="331"/>
      <c r="AD262" s="434">
        <f>R262+Z262</f>
        <v>809500</v>
      </c>
      <c r="AE262" s="86">
        <f>AD262*X262/100</f>
        <v>809500</v>
      </c>
      <c r="AF262" s="333" t="s">
        <v>207</v>
      </c>
      <c r="AG262" s="356">
        <v>0</v>
      </c>
      <c r="AH262" s="151">
        <v>0.01</v>
      </c>
      <c r="AI262" s="151"/>
      <c r="AJ262" s="439"/>
    </row>
    <row r="263" spans="1:36" ht="23.25">
      <c r="A263" s="424"/>
      <c r="B263" s="425"/>
      <c r="C263" s="424"/>
      <c r="D263" s="426"/>
      <c r="E263" s="426"/>
      <c r="F263" s="424"/>
      <c r="G263" s="427"/>
      <c r="H263" s="424"/>
      <c r="I263" s="427"/>
      <c r="J263" s="427"/>
      <c r="K263" s="339" t="s">
        <v>220</v>
      </c>
      <c r="L263" s="318">
        <v>3</v>
      </c>
      <c r="M263" s="357">
        <v>0</v>
      </c>
      <c r="N263" s="357">
        <v>0</v>
      </c>
      <c r="O263" s="358" t="s">
        <v>437</v>
      </c>
      <c r="P263" s="377">
        <v>36</v>
      </c>
      <c r="Q263" s="79">
        <v>5000</v>
      </c>
      <c r="R263" s="64">
        <f>P263*Q263</f>
        <v>180000</v>
      </c>
      <c r="S263" s="9"/>
      <c r="T263" s="63" t="s">
        <v>438</v>
      </c>
      <c r="U263" s="63" t="s">
        <v>108</v>
      </c>
      <c r="V263" s="88">
        <v>3</v>
      </c>
      <c r="W263" s="314" t="s">
        <v>437</v>
      </c>
      <c r="X263" s="87">
        <v>100</v>
      </c>
      <c r="Y263" s="87">
        <v>6600</v>
      </c>
      <c r="Z263" s="321">
        <f>W263*Y263</f>
        <v>237600</v>
      </c>
      <c r="AA263" s="314" t="s">
        <v>253</v>
      </c>
      <c r="AB263" s="333">
        <f>Z263*6/100</f>
        <v>14256</v>
      </c>
      <c r="AC263" s="331">
        <f>Z263-AB263</f>
        <v>223344</v>
      </c>
      <c r="AD263" s="87">
        <f>R263+AC263</f>
        <v>403344</v>
      </c>
      <c r="AE263" s="90">
        <f>AD263*X263/100</f>
        <v>403344</v>
      </c>
      <c r="AF263" s="90"/>
      <c r="AG263" s="90">
        <f>AD263</f>
        <v>403344</v>
      </c>
      <c r="AH263" s="142">
        <v>0.3</v>
      </c>
      <c r="AI263" s="142">
        <f>AG263*AH263/100</f>
        <v>1210.032</v>
      </c>
      <c r="AJ263" s="439"/>
    </row>
    <row r="264" spans="1:36" ht="23.25">
      <c r="A264" s="413"/>
      <c r="B264" s="414"/>
      <c r="C264" s="413"/>
      <c r="D264" s="415"/>
      <c r="E264" s="415"/>
      <c r="F264" s="413"/>
      <c r="G264" s="416"/>
      <c r="H264" s="413"/>
      <c r="I264" s="416"/>
      <c r="J264" s="416"/>
      <c r="K264" s="444"/>
      <c r="L264" s="378"/>
      <c r="M264" s="379"/>
      <c r="N264" s="379"/>
      <c r="O264" s="380"/>
      <c r="P264" s="381"/>
      <c r="Q264" s="80"/>
      <c r="R264" s="382"/>
      <c r="S264" s="110"/>
      <c r="T264" s="348"/>
      <c r="U264" s="348"/>
      <c r="V264" s="89"/>
      <c r="W264" s="383"/>
      <c r="X264" s="384"/>
      <c r="Y264" s="384"/>
      <c r="Z264" s="422"/>
      <c r="AA264" s="383"/>
      <c r="AB264" s="385"/>
      <c r="AC264" s="386"/>
      <c r="AD264" s="384"/>
      <c r="AE264" s="387"/>
      <c r="AF264" s="387"/>
      <c r="AG264" s="387"/>
      <c r="AH264" s="388"/>
      <c r="AI264" s="388"/>
      <c r="AJ264" s="423"/>
    </row>
    <row r="265" spans="1:36" ht="23.25">
      <c r="A265" s="452">
        <v>37</v>
      </c>
      <c r="B265" s="453" t="s">
        <v>440</v>
      </c>
      <c r="C265" s="452">
        <v>429</v>
      </c>
      <c r="D265" s="454">
        <v>4</v>
      </c>
      <c r="E265" s="454" t="s">
        <v>491</v>
      </c>
      <c r="F265" s="452">
        <v>1</v>
      </c>
      <c r="G265" s="455" t="s">
        <v>104</v>
      </c>
      <c r="H265" s="452">
        <v>23930</v>
      </c>
      <c r="I265" s="455">
        <v>133</v>
      </c>
      <c r="J265" s="455">
        <v>3102</v>
      </c>
      <c r="K265" s="340" t="s">
        <v>281</v>
      </c>
      <c r="L265" s="456"/>
      <c r="M265" s="457">
        <v>0</v>
      </c>
      <c r="N265" s="457">
        <v>1</v>
      </c>
      <c r="O265" s="458" t="s">
        <v>224</v>
      </c>
      <c r="P265" s="459">
        <v>126</v>
      </c>
      <c r="Q265" s="460">
        <v>5000</v>
      </c>
      <c r="R265" s="478"/>
      <c r="S265" s="121"/>
      <c r="T265" s="8"/>
      <c r="U265" s="8"/>
      <c r="V265" s="369"/>
      <c r="W265" s="370"/>
      <c r="X265" s="120"/>
      <c r="Y265" s="120"/>
      <c r="Z265" s="371"/>
      <c r="AA265" s="370"/>
      <c r="AB265" s="375"/>
      <c r="AC265" s="374"/>
      <c r="AD265" s="120"/>
      <c r="AE265" s="369"/>
      <c r="AF265" s="369"/>
      <c r="AG265" s="369"/>
      <c r="AH265" s="412"/>
      <c r="AI265" s="545"/>
      <c r="AJ265" s="467"/>
    </row>
    <row r="266" spans="1:36" ht="23.25">
      <c r="A266" s="424"/>
      <c r="B266" s="425"/>
      <c r="C266" s="424"/>
      <c r="D266" s="426"/>
      <c r="E266" s="426"/>
      <c r="F266" s="424"/>
      <c r="G266" s="427"/>
      <c r="H266" s="424"/>
      <c r="I266" s="427"/>
      <c r="J266" s="427"/>
      <c r="K266" s="339" t="s">
        <v>219</v>
      </c>
      <c r="L266" s="318">
        <v>3</v>
      </c>
      <c r="M266" s="357">
        <v>0</v>
      </c>
      <c r="N266" s="357">
        <v>0</v>
      </c>
      <c r="O266" s="358" t="s">
        <v>373</v>
      </c>
      <c r="P266" s="377">
        <v>63</v>
      </c>
      <c r="Q266" s="79">
        <v>5000</v>
      </c>
      <c r="R266" s="64">
        <f>P266*Q266</f>
        <v>315000</v>
      </c>
      <c r="S266" s="9"/>
      <c r="T266" s="63" t="s">
        <v>239</v>
      </c>
      <c r="U266" s="63" t="s">
        <v>108</v>
      </c>
      <c r="V266" s="88">
        <v>3</v>
      </c>
      <c r="W266" s="314" t="s">
        <v>248</v>
      </c>
      <c r="X266" s="87">
        <v>100</v>
      </c>
      <c r="Y266" s="87">
        <v>7150</v>
      </c>
      <c r="Z266" s="321">
        <f>W266*Y266</f>
        <v>686400</v>
      </c>
      <c r="AA266" s="314" t="s">
        <v>237</v>
      </c>
      <c r="AB266" s="333">
        <f>Z266*1/100</f>
        <v>6864</v>
      </c>
      <c r="AC266" s="331">
        <f>Z266-AB266</f>
        <v>679536</v>
      </c>
      <c r="AD266" s="87">
        <f>R266+AC266</f>
        <v>994536</v>
      </c>
      <c r="AE266" s="90">
        <f>AD266*X266/100</f>
        <v>994536</v>
      </c>
      <c r="AF266" s="90"/>
      <c r="AG266" s="90">
        <f>AD266</f>
        <v>994536</v>
      </c>
      <c r="AH266" s="142">
        <v>0.3</v>
      </c>
      <c r="AI266" s="142">
        <f>AG266*AH266/100</f>
        <v>2983.6079999999997</v>
      </c>
      <c r="AJ266" s="439"/>
    </row>
    <row r="267" spans="1:36" ht="23.25">
      <c r="A267" s="424"/>
      <c r="B267" s="425"/>
      <c r="C267" s="424"/>
      <c r="D267" s="426"/>
      <c r="E267" s="426"/>
      <c r="F267" s="424"/>
      <c r="G267" s="427"/>
      <c r="H267" s="424"/>
      <c r="I267" s="427"/>
      <c r="J267" s="427"/>
      <c r="K267" s="339" t="s">
        <v>220</v>
      </c>
      <c r="L267" s="318">
        <v>3</v>
      </c>
      <c r="M267" s="357">
        <v>0</v>
      </c>
      <c r="N267" s="357">
        <v>0</v>
      </c>
      <c r="O267" s="358" t="s">
        <v>373</v>
      </c>
      <c r="P267" s="377">
        <v>63</v>
      </c>
      <c r="Q267" s="79">
        <v>5000</v>
      </c>
      <c r="R267" s="64">
        <f>P267*Q267</f>
        <v>315000</v>
      </c>
      <c r="S267" s="9"/>
      <c r="T267" s="63" t="s">
        <v>239</v>
      </c>
      <c r="U267" s="63" t="s">
        <v>108</v>
      </c>
      <c r="V267" s="88">
        <v>3</v>
      </c>
      <c r="W267" s="314" t="s">
        <v>248</v>
      </c>
      <c r="X267" s="87">
        <v>100</v>
      </c>
      <c r="Y267" s="87">
        <v>7150</v>
      </c>
      <c r="Z267" s="321">
        <f>W267*Y267</f>
        <v>686400</v>
      </c>
      <c r="AA267" s="314" t="s">
        <v>237</v>
      </c>
      <c r="AB267" s="333">
        <f>Z267*1/100</f>
        <v>6864</v>
      </c>
      <c r="AC267" s="331">
        <f>Z267-AB267</f>
        <v>679536</v>
      </c>
      <c r="AD267" s="87">
        <f>R267+AC267</f>
        <v>994536</v>
      </c>
      <c r="AE267" s="90">
        <f>AD267*X267/100</f>
        <v>994536</v>
      </c>
      <c r="AF267" s="90"/>
      <c r="AG267" s="90">
        <f>AD267</f>
        <v>994536</v>
      </c>
      <c r="AH267" s="142">
        <v>0.3</v>
      </c>
      <c r="AI267" s="142">
        <f>AG267*AH267/100</f>
        <v>2983.6079999999997</v>
      </c>
      <c r="AJ267" s="439"/>
    </row>
    <row r="268" spans="1:36" ht="23.25">
      <c r="A268" s="413"/>
      <c r="B268" s="414"/>
      <c r="C268" s="413"/>
      <c r="D268" s="415"/>
      <c r="E268" s="415"/>
      <c r="F268" s="413"/>
      <c r="G268" s="416"/>
      <c r="H268" s="413"/>
      <c r="I268" s="416"/>
      <c r="J268" s="416"/>
      <c r="K268" s="444"/>
      <c r="L268" s="378"/>
      <c r="M268" s="379"/>
      <c r="N268" s="379"/>
      <c r="O268" s="380"/>
      <c r="P268" s="381"/>
      <c r="Q268" s="80"/>
      <c r="R268" s="382"/>
      <c r="S268" s="110"/>
      <c r="T268" s="348"/>
      <c r="U268" s="348"/>
      <c r="V268" s="89"/>
      <c r="W268" s="383"/>
      <c r="X268" s="384"/>
      <c r="Y268" s="384"/>
      <c r="Z268" s="422"/>
      <c r="AA268" s="383"/>
      <c r="AB268" s="385"/>
      <c r="AC268" s="386"/>
      <c r="AD268" s="384"/>
      <c r="AE268" s="387"/>
      <c r="AF268" s="387"/>
      <c r="AG268" s="387"/>
      <c r="AH268" s="388"/>
      <c r="AI268" s="388"/>
      <c r="AJ268" s="423"/>
    </row>
    <row r="269" spans="1:36" ht="23.25">
      <c r="A269" s="452">
        <v>38</v>
      </c>
      <c r="B269" s="453" t="s">
        <v>441</v>
      </c>
      <c r="C269" s="452">
        <v>3</v>
      </c>
      <c r="D269" s="454">
        <v>4</v>
      </c>
      <c r="E269" s="454" t="s">
        <v>492</v>
      </c>
      <c r="F269" s="452">
        <v>1</v>
      </c>
      <c r="G269" s="455" t="s">
        <v>104</v>
      </c>
      <c r="H269" s="452">
        <v>369</v>
      </c>
      <c r="I269" s="455">
        <v>199</v>
      </c>
      <c r="J269" s="455">
        <v>187</v>
      </c>
      <c r="K269" s="340" t="s">
        <v>281</v>
      </c>
      <c r="L269" s="456"/>
      <c r="M269" s="457">
        <v>2</v>
      </c>
      <c r="N269" s="457">
        <v>2</v>
      </c>
      <c r="O269" s="458" t="s">
        <v>241</v>
      </c>
      <c r="P269" s="459">
        <v>1021</v>
      </c>
      <c r="Q269" s="460">
        <v>3750</v>
      </c>
      <c r="R269" s="478"/>
      <c r="S269" s="121"/>
      <c r="T269" s="8"/>
      <c r="U269" s="8"/>
      <c r="V269" s="369"/>
      <c r="W269" s="370"/>
      <c r="X269" s="120"/>
      <c r="Y269" s="120"/>
      <c r="Z269" s="371"/>
      <c r="AA269" s="370"/>
      <c r="AB269" s="375"/>
      <c r="AC269" s="374"/>
      <c r="AD269" s="120"/>
      <c r="AE269" s="369"/>
      <c r="AF269" s="369"/>
      <c r="AG269" s="369"/>
      <c r="AH269" s="412"/>
      <c r="AI269" s="545"/>
      <c r="AJ269" s="467"/>
    </row>
    <row r="270" spans="1:36" ht="23.25">
      <c r="A270" s="424"/>
      <c r="B270" s="425"/>
      <c r="C270" s="424"/>
      <c r="D270" s="426"/>
      <c r="E270" s="426"/>
      <c r="F270" s="424"/>
      <c r="G270" s="427"/>
      <c r="H270" s="424"/>
      <c r="I270" s="427"/>
      <c r="J270" s="427"/>
      <c r="K270" s="339" t="s">
        <v>219</v>
      </c>
      <c r="L270" s="353">
        <v>2</v>
      </c>
      <c r="M270" s="107">
        <v>1</v>
      </c>
      <c r="N270" s="107">
        <v>1</v>
      </c>
      <c r="O270" s="354" t="s">
        <v>383</v>
      </c>
      <c r="P270" s="355">
        <v>591</v>
      </c>
      <c r="Q270" s="81">
        <v>3750</v>
      </c>
      <c r="R270" s="64">
        <f>P270*Q270</f>
        <v>2216250</v>
      </c>
      <c r="S270" s="63">
        <v>1</v>
      </c>
      <c r="T270" s="63" t="s">
        <v>158</v>
      </c>
      <c r="U270" s="63" t="s">
        <v>108</v>
      </c>
      <c r="V270" s="90">
        <v>2</v>
      </c>
      <c r="W270" s="314" t="s">
        <v>444</v>
      </c>
      <c r="X270" s="86">
        <v>100</v>
      </c>
      <c r="Y270" s="86">
        <v>6750</v>
      </c>
      <c r="Z270" s="321">
        <f>W270*Y270</f>
        <v>1930500</v>
      </c>
      <c r="AA270" s="327" t="s">
        <v>264</v>
      </c>
      <c r="AB270" s="338"/>
      <c r="AC270" s="331"/>
      <c r="AD270" s="434">
        <f>R270+Z270</f>
        <v>4146750</v>
      </c>
      <c r="AE270" s="86">
        <f>AD270*X270/100</f>
        <v>4146750</v>
      </c>
      <c r="AF270" s="333" t="s">
        <v>207</v>
      </c>
      <c r="AG270" s="356">
        <v>0</v>
      </c>
      <c r="AH270" s="151">
        <v>0.01</v>
      </c>
      <c r="AI270" s="151"/>
      <c r="AJ270" s="439"/>
    </row>
    <row r="271" spans="1:36" ht="23.25">
      <c r="A271" s="424"/>
      <c r="B271" s="425"/>
      <c r="C271" s="424"/>
      <c r="D271" s="426"/>
      <c r="E271" s="426"/>
      <c r="F271" s="424"/>
      <c r="G271" s="427"/>
      <c r="H271" s="424"/>
      <c r="I271" s="427"/>
      <c r="J271" s="427"/>
      <c r="K271" s="339" t="s">
        <v>220</v>
      </c>
      <c r="L271" s="353">
        <v>2</v>
      </c>
      <c r="M271" s="107">
        <v>0</v>
      </c>
      <c r="N271" s="107">
        <v>1</v>
      </c>
      <c r="O271" s="354" t="s">
        <v>344</v>
      </c>
      <c r="P271" s="355">
        <v>170</v>
      </c>
      <c r="Q271" s="81">
        <v>3750</v>
      </c>
      <c r="R271" s="64">
        <f>P271*Q271</f>
        <v>637500</v>
      </c>
      <c r="S271" s="63">
        <v>1</v>
      </c>
      <c r="T271" s="63" t="s">
        <v>158</v>
      </c>
      <c r="U271" s="63" t="s">
        <v>243</v>
      </c>
      <c r="V271" s="90">
        <v>2</v>
      </c>
      <c r="W271" s="314" t="s">
        <v>443</v>
      </c>
      <c r="X271" s="86">
        <v>100</v>
      </c>
      <c r="Y271" s="86">
        <v>6750</v>
      </c>
      <c r="Z271" s="321">
        <f>W271*Y271</f>
        <v>1147500</v>
      </c>
      <c r="AA271" s="327" t="s">
        <v>247</v>
      </c>
      <c r="AB271" s="338"/>
      <c r="AC271" s="331"/>
      <c r="AD271" s="434">
        <f>R271+Z271</f>
        <v>1785000</v>
      </c>
      <c r="AE271" s="86">
        <f>AD271*X271/100</f>
        <v>1785000</v>
      </c>
      <c r="AF271" s="333" t="s">
        <v>207</v>
      </c>
      <c r="AG271" s="356">
        <v>0</v>
      </c>
      <c r="AH271" s="151">
        <v>0.01</v>
      </c>
      <c r="AI271" s="151"/>
      <c r="AJ271" s="439" t="s">
        <v>446</v>
      </c>
    </row>
    <row r="272" spans="1:36" ht="23.25">
      <c r="A272" s="424"/>
      <c r="B272" s="425"/>
      <c r="C272" s="424"/>
      <c r="D272" s="426"/>
      <c r="E272" s="426"/>
      <c r="F272" s="424"/>
      <c r="G272" s="427"/>
      <c r="H272" s="424"/>
      <c r="I272" s="427"/>
      <c r="J272" s="427"/>
      <c r="K272" s="473"/>
      <c r="L272" s="318">
        <v>3</v>
      </c>
      <c r="M272" s="357">
        <v>0</v>
      </c>
      <c r="N272" s="357">
        <v>2</v>
      </c>
      <c r="O272" s="358" t="s">
        <v>206</v>
      </c>
      <c r="P272" s="377">
        <v>260</v>
      </c>
      <c r="Q272" s="79">
        <v>3750</v>
      </c>
      <c r="R272" s="64">
        <f>P272*Q272</f>
        <v>975000</v>
      </c>
      <c r="S272" s="9"/>
      <c r="T272" s="63" t="s">
        <v>239</v>
      </c>
      <c r="U272" s="63" t="s">
        <v>108</v>
      </c>
      <c r="V272" s="88">
        <v>3</v>
      </c>
      <c r="W272" s="314" t="s">
        <v>442</v>
      </c>
      <c r="X272" s="87">
        <v>100</v>
      </c>
      <c r="Y272" s="87">
        <v>7150</v>
      </c>
      <c r="Z272" s="321">
        <f>W272*Y272</f>
        <v>1859000</v>
      </c>
      <c r="AA272" s="314" t="s">
        <v>233</v>
      </c>
      <c r="AB272" s="333">
        <f>Z272*4/100</f>
        <v>74360</v>
      </c>
      <c r="AC272" s="331">
        <f>Z272-AB272</f>
        <v>1784640</v>
      </c>
      <c r="AD272" s="87">
        <f>R272+AC272</f>
        <v>2759640</v>
      </c>
      <c r="AE272" s="90">
        <f>AD272*X272/100</f>
        <v>2759640</v>
      </c>
      <c r="AF272" s="90"/>
      <c r="AG272" s="90">
        <f>AD272</f>
        <v>2759640</v>
      </c>
      <c r="AH272" s="142">
        <v>0.3</v>
      </c>
      <c r="AI272" s="142">
        <f>AG272*AH272/100</f>
        <v>8278.92</v>
      </c>
      <c r="AJ272" s="439" t="s">
        <v>445</v>
      </c>
    </row>
    <row r="273" spans="1:36" ht="23.25">
      <c r="A273" s="424"/>
      <c r="B273" s="425"/>
      <c r="C273" s="424"/>
      <c r="D273" s="426"/>
      <c r="E273" s="426"/>
      <c r="F273" s="424"/>
      <c r="G273" s="427"/>
      <c r="H273" s="424"/>
      <c r="I273" s="427"/>
      <c r="J273" s="427"/>
      <c r="K273" s="473"/>
      <c r="L273" s="583"/>
      <c r="M273" s="584"/>
      <c r="N273" s="584"/>
      <c r="O273" s="585"/>
      <c r="P273" s="377"/>
      <c r="Q273" s="97"/>
      <c r="R273" s="432"/>
      <c r="S273" s="85"/>
      <c r="T273" s="402"/>
      <c r="U273" s="402"/>
      <c r="V273" s="586"/>
      <c r="W273" s="433"/>
      <c r="X273" s="134"/>
      <c r="Y273" s="134"/>
      <c r="Z273" s="435"/>
      <c r="AA273" s="433"/>
      <c r="AB273" s="450"/>
      <c r="AC273" s="451"/>
      <c r="AD273" s="134"/>
      <c r="AE273" s="403"/>
      <c r="AF273" s="403"/>
      <c r="AG273" s="403"/>
      <c r="AH273" s="404"/>
      <c r="AI273" s="404"/>
      <c r="AJ273" s="439"/>
    </row>
    <row r="274" spans="1:36" ht="23.25">
      <c r="A274" s="413"/>
      <c r="B274" s="414"/>
      <c r="C274" s="413"/>
      <c r="D274" s="415"/>
      <c r="E274" s="415"/>
      <c r="F274" s="413"/>
      <c r="G274" s="416"/>
      <c r="H274" s="413"/>
      <c r="I274" s="416"/>
      <c r="J274" s="416"/>
      <c r="K274" s="444"/>
      <c r="L274" s="378"/>
      <c r="M274" s="379"/>
      <c r="N274" s="379"/>
      <c r="O274" s="380"/>
      <c r="P274" s="381"/>
      <c r="Q274" s="80"/>
      <c r="R274" s="382"/>
      <c r="S274" s="110"/>
      <c r="T274" s="348"/>
      <c r="U274" s="348"/>
      <c r="V274" s="89"/>
      <c r="W274" s="383"/>
      <c r="X274" s="384"/>
      <c r="Y274" s="384"/>
      <c r="Z274" s="422"/>
      <c r="AA274" s="383"/>
      <c r="AB274" s="385"/>
      <c r="AC274" s="386"/>
      <c r="AD274" s="384"/>
      <c r="AE274" s="387"/>
      <c r="AF274" s="387"/>
      <c r="AG274" s="387"/>
      <c r="AH274" s="388"/>
      <c r="AI274" s="388"/>
      <c r="AJ274" s="423"/>
    </row>
    <row r="275" spans="1:36" ht="23.25">
      <c r="A275" s="452">
        <v>39</v>
      </c>
      <c r="B275" s="453" t="s">
        <v>493</v>
      </c>
      <c r="C275" s="452">
        <v>229</v>
      </c>
      <c r="D275" s="454">
        <v>4</v>
      </c>
      <c r="E275" s="454" t="s">
        <v>536</v>
      </c>
      <c r="F275" s="452">
        <v>1</v>
      </c>
      <c r="G275" s="455" t="s">
        <v>104</v>
      </c>
      <c r="H275" s="452">
        <v>414</v>
      </c>
      <c r="I275" s="455">
        <v>190</v>
      </c>
      <c r="J275" s="455">
        <v>232</v>
      </c>
      <c r="K275" s="340" t="s">
        <v>281</v>
      </c>
      <c r="L275" s="647"/>
      <c r="M275" s="648">
        <v>1</v>
      </c>
      <c r="N275" s="648">
        <v>0</v>
      </c>
      <c r="O275" s="649" t="s">
        <v>242</v>
      </c>
      <c r="P275" s="650">
        <v>402</v>
      </c>
      <c r="Q275" s="651">
        <v>5000</v>
      </c>
      <c r="R275" s="654"/>
      <c r="S275" s="121"/>
      <c r="T275" s="8"/>
      <c r="U275" s="8"/>
      <c r="V275" s="619"/>
      <c r="W275" s="620"/>
      <c r="X275" s="604"/>
      <c r="Y275" s="604"/>
      <c r="Z275" s="621"/>
      <c r="AA275" s="620"/>
      <c r="AB275" s="623"/>
      <c r="AC275" s="622"/>
      <c r="AD275" s="604"/>
      <c r="AE275" s="619"/>
      <c r="AF275" s="619"/>
      <c r="AG275" s="619"/>
      <c r="AH275" s="636"/>
      <c r="AI275" s="655"/>
      <c r="AJ275" s="652"/>
    </row>
    <row r="276" spans="1:36" ht="23.25">
      <c r="A276" s="424"/>
      <c r="B276" s="425"/>
      <c r="C276" s="424"/>
      <c r="D276" s="426"/>
      <c r="E276" s="426"/>
      <c r="F276" s="424"/>
      <c r="G276" s="427"/>
      <c r="H276" s="424"/>
      <c r="I276" s="427"/>
      <c r="J276" s="427"/>
      <c r="K276" s="614" t="s">
        <v>219</v>
      </c>
      <c r="L276" s="615">
        <v>2</v>
      </c>
      <c r="M276" s="603">
        <v>0</v>
      </c>
      <c r="N276" s="603">
        <v>3</v>
      </c>
      <c r="O276" s="616" t="s">
        <v>494</v>
      </c>
      <c r="P276" s="617">
        <v>363.75</v>
      </c>
      <c r="Q276" s="596">
        <v>5000</v>
      </c>
      <c r="R276" s="593">
        <v>1818750</v>
      </c>
      <c r="S276" s="63">
        <v>1</v>
      </c>
      <c r="T276" s="63" t="s">
        <v>158</v>
      </c>
      <c r="U276" s="63" t="s">
        <v>243</v>
      </c>
      <c r="V276" s="601">
        <v>2</v>
      </c>
      <c r="W276" s="607" t="s">
        <v>495</v>
      </c>
      <c r="X276" s="597">
        <v>50</v>
      </c>
      <c r="Y276" s="597">
        <v>6750</v>
      </c>
      <c r="Z276" s="609">
        <v>2455312.5</v>
      </c>
      <c r="AA276" s="610" t="s">
        <v>264</v>
      </c>
      <c r="AB276" s="613"/>
      <c r="AC276" s="611"/>
      <c r="AD276" s="641">
        <v>4274062.5</v>
      </c>
      <c r="AE276" s="597">
        <v>2137031.25</v>
      </c>
      <c r="AF276" s="612" t="s">
        <v>496</v>
      </c>
      <c r="AG276" s="618">
        <v>0</v>
      </c>
      <c r="AH276" s="151">
        <v>0.01</v>
      </c>
      <c r="AI276" s="151"/>
      <c r="AJ276" s="643"/>
    </row>
    <row r="277" spans="1:36" ht="23.25">
      <c r="A277" s="424"/>
      <c r="B277" s="425"/>
      <c r="C277" s="424"/>
      <c r="D277" s="426"/>
      <c r="E277" s="426"/>
      <c r="F277" s="424"/>
      <c r="G277" s="427"/>
      <c r="H277" s="424"/>
      <c r="I277" s="427"/>
      <c r="J277" s="427"/>
      <c r="K277" s="614" t="s">
        <v>220</v>
      </c>
      <c r="L277" s="608">
        <v>3</v>
      </c>
      <c r="M277" s="357">
        <v>0</v>
      </c>
      <c r="N277" s="357">
        <v>0</v>
      </c>
      <c r="O277" s="358" t="s">
        <v>497</v>
      </c>
      <c r="P277" s="624">
        <v>38.25</v>
      </c>
      <c r="Q277" s="594">
        <v>5000</v>
      </c>
      <c r="R277" s="593">
        <v>191250</v>
      </c>
      <c r="S277" s="9"/>
      <c r="T277" s="63" t="s">
        <v>158</v>
      </c>
      <c r="U277" s="63" t="s">
        <v>108</v>
      </c>
      <c r="V277" s="599">
        <v>3</v>
      </c>
      <c r="W277" s="607" t="s">
        <v>498</v>
      </c>
      <c r="X277" s="598">
        <v>50</v>
      </c>
      <c r="Y277" s="598">
        <v>6750</v>
      </c>
      <c r="Z277" s="609">
        <v>1032750</v>
      </c>
      <c r="AA277" s="607" t="s">
        <v>264</v>
      </c>
      <c r="AB277" s="612">
        <v>578340</v>
      </c>
      <c r="AC277" s="611">
        <v>454410</v>
      </c>
      <c r="AD277" s="598">
        <v>645660</v>
      </c>
      <c r="AE277" s="601">
        <v>322830</v>
      </c>
      <c r="AF277" s="601"/>
      <c r="AG277" s="601">
        <v>645660</v>
      </c>
      <c r="AH277" s="606">
        <v>0.3</v>
      </c>
      <c r="AI277" s="606">
        <v>1936.98</v>
      </c>
      <c r="AJ277" s="643" t="s">
        <v>499</v>
      </c>
    </row>
    <row r="278" spans="1:36" ht="23.25">
      <c r="A278" s="424"/>
      <c r="B278" s="425"/>
      <c r="C278" s="424"/>
      <c r="D278" s="426"/>
      <c r="E278" s="426"/>
      <c r="F278" s="424"/>
      <c r="G278" s="427"/>
      <c r="H278" s="424"/>
      <c r="I278" s="427"/>
      <c r="J278" s="427"/>
      <c r="K278" s="653"/>
      <c r="L278" s="608"/>
      <c r="M278" s="357"/>
      <c r="N278" s="357"/>
      <c r="O278" s="358"/>
      <c r="P278" s="624"/>
      <c r="Q278" s="594"/>
      <c r="R278" s="593"/>
      <c r="S278" s="9"/>
      <c r="T278" s="63"/>
      <c r="U278" s="63"/>
      <c r="V278" s="599"/>
      <c r="W278" s="607"/>
      <c r="X278" s="598"/>
      <c r="Y278" s="598"/>
      <c r="Z278" s="609"/>
      <c r="AA278" s="607"/>
      <c r="AB278" s="612"/>
      <c r="AC278" s="611"/>
      <c r="AD278" s="598"/>
      <c r="AE278" s="601"/>
      <c r="AF278" s="601"/>
      <c r="AG278" s="601"/>
      <c r="AH278" s="606"/>
      <c r="AI278" s="606"/>
      <c r="AJ278" s="643" t="s">
        <v>500</v>
      </c>
    </row>
    <row r="279" spans="1:36" ht="23.25">
      <c r="A279" s="424"/>
      <c r="B279" s="425"/>
      <c r="C279" s="424"/>
      <c r="D279" s="426"/>
      <c r="E279" s="426"/>
      <c r="F279" s="424"/>
      <c r="G279" s="427"/>
      <c r="H279" s="424"/>
      <c r="I279" s="427"/>
      <c r="J279" s="427"/>
      <c r="K279" s="653"/>
      <c r="L279" s="656"/>
      <c r="M279" s="584"/>
      <c r="N279" s="584"/>
      <c r="O279" s="585"/>
      <c r="P279" s="624"/>
      <c r="Q279" s="602"/>
      <c r="R279" s="639"/>
      <c r="S279" s="85"/>
      <c r="T279" s="402"/>
      <c r="U279" s="402"/>
      <c r="V279" s="657"/>
      <c r="W279" s="640"/>
      <c r="X279" s="605"/>
      <c r="Y279" s="605"/>
      <c r="Z279" s="642"/>
      <c r="AA279" s="640"/>
      <c r="AB279" s="645"/>
      <c r="AC279" s="646"/>
      <c r="AD279" s="605"/>
      <c r="AE279" s="634"/>
      <c r="AF279" s="634"/>
      <c r="AG279" s="634"/>
      <c r="AH279" s="635"/>
      <c r="AI279" s="635"/>
      <c r="AJ279" s="643"/>
    </row>
    <row r="280" spans="1:36" ht="23.25">
      <c r="A280" s="413"/>
      <c r="B280" s="414"/>
      <c r="C280" s="413"/>
      <c r="D280" s="415"/>
      <c r="E280" s="415"/>
      <c r="F280" s="413"/>
      <c r="G280" s="416"/>
      <c r="H280" s="413"/>
      <c r="I280" s="416"/>
      <c r="J280" s="416"/>
      <c r="K280" s="644"/>
      <c r="L280" s="625"/>
      <c r="M280" s="379"/>
      <c r="N280" s="379"/>
      <c r="O280" s="380"/>
      <c r="P280" s="626"/>
      <c r="Q280" s="595"/>
      <c r="R280" s="627"/>
      <c r="S280" s="110"/>
      <c r="T280" s="348"/>
      <c r="U280" s="348"/>
      <c r="V280" s="600"/>
      <c r="W280" s="628"/>
      <c r="X280" s="629"/>
      <c r="Y280" s="629"/>
      <c r="Z280" s="637"/>
      <c r="AA280" s="628"/>
      <c r="AB280" s="630"/>
      <c r="AC280" s="631"/>
      <c r="AD280" s="629"/>
      <c r="AE280" s="632"/>
      <c r="AF280" s="632"/>
      <c r="AG280" s="632"/>
      <c r="AH280" s="633"/>
      <c r="AI280" s="633"/>
      <c r="AJ280" s="638"/>
    </row>
    <row r="281" spans="1:36" ht="23.25">
      <c r="A281" s="452">
        <v>40</v>
      </c>
      <c r="B281" s="453" t="s">
        <v>507</v>
      </c>
      <c r="C281" s="452">
        <v>420</v>
      </c>
      <c r="D281" s="454">
        <v>4</v>
      </c>
      <c r="E281" s="454" t="s">
        <v>537</v>
      </c>
      <c r="F281" s="452">
        <v>1</v>
      </c>
      <c r="G281" s="455" t="s">
        <v>104</v>
      </c>
      <c r="H281" s="452">
        <v>2235</v>
      </c>
      <c r="I281" s="455">
        <v>142</v>
      </c>
      <c r="J281" s="455">
        <v>3431</v>
      </c>
      <c r="K281" s="340" t="s">
        <v>281</v>
      </c>
      <c r="L281" s="647"/>
      <c r="M281" s="672">
        <v>2</v>
      </c>
      <c r="N281" s="672">
        <v>1</v>
      </c>
      <c r="O281" s="673" t="s">
        <v>508</v>
      </c>
      <c r="P281" s="674">
        <v>903</v>
      </c>
      <c r="Q281" s="675">
        <v>1300</v>
      </c>
      <c r="R281" s="654"/>
      <c r="S281" s="121"/>
      <c r="T281" s="8"/>
      <c r="U281" s="8"/>
      <c r="V281" s="619"/>
      <c r="W281" s="620"/>
      <c r="X281" s="604"/>
      <c r="Y281" s="604"/>
      <c r="Z281" s="621"/>
      <c r="AA281" s="620"/>
      <c r="AB281" s="623"/>
      <c r="AC281" s="622"/>
      <c r="AD281" s="604"/>
      <c r="AE281" s="619"/>
      <c r="AF281" s="619"/>
      <c r="AG281" s="619"/>
      <c r="AH281" s="636"/>
      <c r="AI281" s="655"/>
      <c r="AJ281" s="676"/>
    </row>
    <row r="282" spans="1:36" ht="23.25">
      <c r="A282" s="424"/>
      <c r="B282" s="425"/>
      <c r="C282" s="424"/>
      <c r="D282" s="426"/>
      <c r="E282" s="426"/>
      <c r="F282" s="424"/>
      <c r="G282" s="427"/>
      <c r="H282" s="424"/>
      <c r="I282" s="427"/>
      <c r="J282" s="427"/>
      <c r="K282" s="665" t="s">
        <v>219</v>
      </c>
      <c r="L282" s="615">
        <v>2</v>
      </c>
      <c r="M282" s="664">
        <v>0</v>
      </c>
      <c r="N282" s="664">
        <v>0</v>
      </c>
      <c r="O282" s="666" t="s">
        <v>232</v>
      </c>
      <c r="P282" s="617">
        <v>25</v>
      </c>
      <c r="Q282" s="662">
        <v>1300</v>
      </c>
      <c r="R282" s="593">
        <v>32500</v>
      </c>
      <c r="S282" s="63">
        <v>1</v>
      </c>
      <c r="T282" s="63" t="s">
        <v>158</v>
      </c>
      <c r="U282" s="63" t="s">
        <v>159</v>
      </c>
      <c r="V282" s="601">
        <v>2</v>
      </c>
      <c r="W282" s="607" t="s">
        <v>509</v>
      </c>
      <c r="X282" s="597">
        <v>100</v>
      </c>
      <c r="Y282" s="597">
        <v>6750</v>
      </c>
      <c r="Z282" s="609">
        <v>675000</v>
      </c>
      <c r="AA282" s="610" t="s">
        <v>386</v>
      </c>
      <c r="AB282" s="613"/>
      <c r="AC282" s="611"/>
      <c r="AD282" s="641">
        <v>707500</v>
      </c>
      <c r="AE282" s="597">
        <v>707500</v>
      </c>
      <c r="AF282" s="612" t="s">
        <v>496</v>
      </c>
      <c r="AG282" s="667">
        <v>0</v>
      </c>
      <c r="AH282" s="151">
        <v>0.02</v>
      </c>
      <c r="AI282" s="151"/>
      <c r="AJ282" s="670" t="s">
        <v>510</v>
      </c>
    </row>
    <row r="283" spans="1:36" ht="23.25">
      <c r="A283" s="424"/>
      <c r="B283" s="425"/>
      <c r="C283" s="424"/>
      <c r="D283" s="426"/>
      <c r="E283" s="426"/>
      <c r="F283" s="424"/>
      <c r="G283" s="427"/>
      <c r="H283" s="424"/>
      <c r="I283" s="427"/>
      <c r="J283" s="427"/>
      <c r="K283" s="665" t="s">
        <v>220</v>
      </c>
      <c r="L283" s="615">
        <v>2</v>
      </c>
      <c r="M283" s="664">
        <v>0</v>
      </c>
      <c r="N283" s="664">
        <v>0</v>
      </c>
      <c r="O283" s="666" t="s">
        <v>511</v>
      </c>
      <c r="P283" s="617">
        <v>9.19</v>
      </c>
      <c r="Q283" s="662">
        <v>1300</v>
      </c>
      <c r="R283" s="593">
        <v>11947</v>
      </c>
      <c r="S283" s="63">
        <v>1</v>
      </c>
      <c r="T283" s="63" t="s">
        <v>158</v>
      </c>
      <c r="U283" s="63" t="s">
        <v>108</v>
      </c>
      <c r="V283" s="601">
        <v>2</v>
      </c>
      <c r="W283" s="607" t="s">
        <v>512</v>
      </c>
      <c r="X283" s="597">
        <v>20</v>
      </c>
      <c r="Y283" s="597">
        <v>6750</v>
      </c>
      <c r="Z283" s="609">
        <v>248062.5</v>
      </c>
      <c r="AA283" s="610" t="s">
        <v>242</v>
      </c>
      <c r="AB283" s="613"/>
      <c r="AC283" s="611"/>
      <c r="AD283" s="641">
        <v>260009.5</v>
      </c>
      <c r="AE283" s="597">
        <v>52001.9</v>
      </c>
      <c r="AF283" s="612" t="s">
        <v>207</v>
      </c>
      <c r="AG283" s="667">
        <v>0</v>
      </c>
      <c r="AH283" s="151">
        <v>0.01</v>
      </c>
      <c r="AI283" s="151"/>
      <c r="AJ283" s="670" t="s">
        <v>513</v>
      </c>
    </row>
    <row r="284" spans="1:36" ht="23.25">
      <c r="A284" s="424"/>
      <c r="B284" s="425"/>
      <c r="C284" s="424"/>
      <c r="D284" s="426"/>
      <c r="E284" s="426"/>
      <c r="F284" s="424"/>
      <c r="G284" s="427"/>
      <c r="H284" s="424"/>
      <c r="I284" s="427"/>
      <c r="J284" s="427"/>
      <c r="K284" s="665"/>
      <c r="L284" s="608">
        <v>3</v>
      </c>
      <c r="M284" s="357">
        <v>0</v>
      </c>
      <c r="N284" s="357">
        <v>0</v>
      </c>
      <c r="O284" s="358" t="s">
        <v>514</v>
      </c>
      <c r="P284" s="624">
        <v>31.5</v>
      </c>
      <c r="Q284" s="660">
        <v>1300</v>
      </c>
      <c r="R284" s="593">
        <v>40950</v>
      </c>
      <c r="S284" s="9"/>
      <c r="T284" s="63" t="s">
        <v>158</v>
      </c>
      <c r="U284" s="63" t="s">
        <v>108</v>
      </c>
      <c r="V284" s="599">
        <v>3</v>
      </c>
      <c r="W284" s="607" t="s">
        <v>332</v>
      </c>
      <c r="X284" s="598">
        <v>80</v>
      </c>
      <c r="Y284" s="598">
        <v>6750</v>
      </c>
      <c r="Z284" s="609">
        <v>850500</v>
      </c>
      <c r="AA284" s="607" t="s">
        <v>242</v>
      </c>
      <c r="AB284" s="612">
        <v>17010</v>
      </c>
      <c r="AC284" s="611">
        <v>833490</v>
      </c>
      <c r="AD284" s="598">
        <v>874440</v>
      </c>
      <c r="AE284" s="601">
        <v>699552</v>
      </c>
      <c r="AF284" s="601"/>
      <c r="AG284" s="601">
        <v>874440</v>
      </c>
      <c r="AH284" s="606">
        <v>0.3</v>
      </c>
      <c r="AI284" s="606">
        <v>2623.32</v>
      </c>
      <c r="AJ284" s="679" t="s">
        <v>515</v>
      </c>
    </row>
    <row r="285" spans="1:36" ht="23.25">
      <c r="A285" s="424"/>
      <c r="B285" s="425"/>
      <c r="C285" s="424"/>
      <c r="D285" s="426"/>
      <c r="E285" s="426"/>
      <c r="F285" s="424"/>
      <c r="G285" s="427"/>
      <c r="H285" s="424"/>
      <c r="I285" s="427"/>
      <c r="J285" s="427"/>
      <c r="K285" s="677"/>
      <c r="L285" s="608">
        <v>3</v>
      </c>
      <c r="M285" s="357">
        <v>0</v>
      </c>
      <c r="N285" s="357">
        <v>0</v>
      </c>
      <c r="O285" s="358" t="s">
        <v>516</v>
      </c>
      <c r="P285" s="624">
        <v>10.62</v>
      </c>
      <c r="Q285" s="660">
        <v>1300</v>
      </c>
      <c r="R285" s="593">
        <v>13805.999999999998</v>
      </c>
      <c r="S285" s="9"/>
      <c r="T285" s="63" t="s">
        <v>326</v>
      </c>
      <c r="U285" s="63" t="s">
        <v>108</v>
      </c>
      <c r="V285" s="599">
        <v>3</v>
      </c>
      <c r="W285" s="607" t="s">
        <v>517</v>
      </c>
      <c r="X285" s="598">
        <v>100</v>
      </c>
      <c r="Y285" s="598">
        <v>5600</v>
      </c>
      <c r="Z285" s="609">
        <v>238000</v>
      </c>
      <c r="AA285" s="607" t="s">
        <v>242</v>
      </c>
      <c r="AB285" s="612">
        <v>4760</v>
      </c>
      <c r="AC285" s="611">
        <v>233240</v>
      </c>
      <c r="AD285" s="598">
        <v>247046</v>
      </c>
      <c r="AE285" s="601">
        <v>247046</v>
      </c>
      <c r="AF285" s="601"/>
      <c r="AG285" s="601">
        <v>247046</v>
      </c>
      <c r="AH285" s="606">
        <v>0.3</v>
      </c>
      <c r="AI285" s="606">
        <v>741.138</v>
      </c>
      <c r="AJ285" s="670" t="s">
        <v>518</v>
      </c>
    </row>
    <row r="286" spans="1:36" ht="23.25">
      <c r="A286" s="424"/>
      <c r="B286" s="425"/>
      <c r="C286" s="424"/>
      <c r="D286" s="426"/>
      <c r="E286" s="426"/>
      <c r="F286" s="424"/>
      <c r="G286" s="427"/>
      <c r="H286" s="424"/>
      <c r="I286" s="427"/>
      <c r="J286" s="427"/>
      <c r="K286" s="689"/>
      <c r="L286" s="656"/>
      <c r="M286" s="584"/>
      <c r="N286" s="584"/>
      <c r="O286" s="585"/>
      <c r="P286" s="624"/>
      <c r="Q286" s="685"/>
      <c r="R286" s="639"/>
      <c r="S286" s="85"/>
      <c r="T286" s="402"/>
      <c r="U286" s="402"/>
      <c r="V286" s="657"/>
      <c r="W286" s="640"/>
      <c r="X286" s="605"/>
      <c r="Y286" s="605"/>
      <c r="Z286" s="642"/>
      <c r="AA286" s="640"/>
      <c r="AB286" s="645"/>
      <c r="AC286" s="646"/>
      <c r="AD286" s="605"/>
      <c r="AE286" s="634"/>
      <c r="AF286" s="634"/>
      <c r="AG286" s="634"/>
      <c r="AH286" s="635"/>
      <c r="AI286" s="635"/>
      <c r="AJ286" s="687"/>
    </row>
    <row r="287" spans="1:36" ht="23.25">
      <c r="A287" s="424"/>
      <c r="B287" s="425"/>
      <c r="C287" s="424"/>
      <c r="D287" s="426"/>
      <c r="E287" s="426"/>
      <c r="F287" s="424"/>
      <c r="G287" s="427"/>
      <c r="H287" s="424"/>
      <c r="I287" s="427"/>
      <c r="J287" s="427"/>
      <c r="K287" s="677"/>
      <c r="L287" s="656"/>
      <c r="M287" s="584"/>
      <c r="N287" s="584"/>
      <c r="O287" s="585"/>
      <c r="P287" s="624"/>
      <c r="Q287" s="663"/>
      <c r="R287" s="639"/>
      <c r="S287" s="85"/>
      <c r="T287" s="402"/>
      <c r="U287" s="402"/>
      <c r="V287" s="657"/>
      <c r="W287" s="640"/>
      <c r="X287" s="605"/>
      <c r="Y287" s="605"/>
      <c r="Z287" s="642"/>
      <c r="AA287" s="640"/>
      <c r="AB287" s="645"/>
      <c r="AC287" s="646"/>
      <c r="AD287" s="605"/>
      <c r="AE287" s="634"/>
      <c r="AF287" s="634"/>
      <c r="AG287" s="634"/>
      <c r="AH287" s="635"/>
      <c r="AI287" s="635"/>
      <c r="AJ287" s="670" t="s">
        <v>538</v>
      </c>
    </row>
    <row r="288" spans="1:36" ht="23.25">
      <c r="A288" s="413"/>
      <c r="B288" s="414"/>
      <c r="C288" s="413"/>
      <c r="D288" s="415"/>
      <c r="E288" s="415"/>
      <c r="F288" s="413"/>
      <c r="G288" s="416"/>
      <c r="H288" s="413"/>
      <c r="I288" s="416"/>
      <c r="J288" s="416"/>
      <c r="K288" s="671"/>
      <c r="L288" s="625"/>
      <c r="M288" s="379"/>
      <c r="N288" s="379"/>
      <c r="O288" s="380"/>
      <c r="P288" s="626"/>
      <c r="Q288" s="661"/>
      <c r="R288" s="627"/>
      <c r="S288" s="110"/>
      <c r="T288" s="348"/>
      <c r="U288" s="348"/>
      <c r="V288" s="600"/>
      <c r="W288" s="628"/>
      <c r="X288" s="629"/>
      <c r="Y288" s="629"/>
      <c r="Z288" s="637"/>
      <c r="AA288" s="628"/>
      <c r="AB288" s="630"/>
      <c r="AC288" s="631"/>
      <c r="AD288" s="629"/>
      <c r="AE288" s="632"/>
      <c r="AF288" s="632"/>
      <c r="AG288" s="632"/>
      <c r="AH288" s="633"/>
      <c r="AI288" s="633"/>
      <c r="AJ288" s="668"/>
    </row>
    <row r="289" spans="1:36" ht="23.25">
      <c r="A289" s="452">
        <v>41</v>
      </c>
      <c r="B289" s="453" t="s">
        <v>519</v>
      </c>
      <c r="C289" s="452">
        <v>134</v>
      </c>
      <c r="D289" s="454">
        <v>4</v>
      </c>
      <c r="E289" s="454" t="s">
        <v>539</v>
      </c>
      <c r="F289" s="452">
        <v>1</v>
      </c>
      <c r="G289" s="455" t="s">
        <v>104</v>
      </c>
      <c r="H289" s="452">
        <v>2220</v>
      </c>
      <c r="I289" s="455">
        <v>123</v>
      </c>
      <c r="J289" s="455">
        <v>3799</v>
      </c>
      <c r="K289" s="340" t="s">
        <v>281</v>
      </c>
      <c r="L289" s="647"/>
      <c r="M289" s="672">
        <v>0</v>
      </c>
      <c r="N289" s="672">
        <v>1</v>
      </c>
      <c r="O289" s="673" t="s">
        <v>520</v>
      </c>
      <c r="P289" s="674">
        <v>167</v>
      </c>
      <c r="Q289" s="675">
        <v>1500</v>
      </c>
      <c r="R289" s="654"/>
      <c r="S289" s="121"/>
      <c r="T289" s="8"/>
      <c r="U289" s="8"/>
      <c r="V289" s="619"/>
      <c r="W289" s="620"/>
      <c r="X289" s="604"/>
      <c r="Y289" s="604"/>
      <c r="Z289" s="621"/>
      <c r="AA289" s="620"/>
      <c r="AB289" s="623"/>
      <c r="AC289" s="622"/>
      <c r="AD289" s="604"/>
      <c r="AE289" s="619"/>
      <c r="AF289" s="619"/>
      <c r="AG289" s="619"/>
      <c r="AH289" s="636"/>
      <c r="AI289" s="636"/>
      <c r="AJ289" s="676"/>
    </row>
    <row r="290" spans="1:36" ht="23.25">
      <c r="A290" s="424"/>
      <c r="B290" s="425"/>
      <c r="C290" s="424"/>
      <c r="D290" s="426"/>
      <c r="E290" s="426"/>
      <c r="F290" s="424"/>
      <c r="G290" s="427"/>
      <c r="H290" s="424"/>
      <c r="I290" s="427"/>
      <c r="J290" s="427"/>
      <c r="K290" s="665" t="s">
        <v>219</v>
      </c>
      <c r="L290" s="608">
        <v>2</v>
      </c>
      <c r="M290" s="357">
        <v>0</v>
      </c>
      <c r="N290" s="357">
        <v>1</v>
      </c>
      <c r="O290" s="358" t="s">
        <v>396</v>
      </c>
      <c r="P290" s="624">
        <v>151</v>
      </c>
      <c r="Q290" s="660">
        <v>1500</v>
      </c>
      <c r="R290" s="593">
        <v>226500</v>
      </c>
      <c r="S290" s="63"/>
      <c r="T290" s="63" t="s">
        <v>158</v>
      </c>
      <c r="U290" s="63" t="s">
        <v>108</v>
      </c>
      <c r="V290" s="601">
        <v>2</v>
      </c>
      <c r="W290" s="607" t="s">
        <v>381</v>
      </c>
      <c r="X290" s="597">
        <v>100</v>
      </c>
      <c r="Y290" s="597">
        <v>6750</v>
      </c>
      <c r="Z290" s="609">
        <v>756000</v>
      </c>
      <c r="AA290" s="610" t="s">
        <v>231</v>
      </c>
      <c r="AB290" s="613"/>
      <c r="AC290" s="611"/>
      <c r="AD290" s="641">
        <v>982500</v>
      </c>
      <c r="AE290" s="597">
        <v>982500</v>
      </c>
      <c r="AF290" s="612" t="s">
        <v>207</v>
      </c>
      <c r="AG290" s="667">
        <v>0</v>
      </c>
      <c r="AH290" s="151">
        <v>0.01</v>
      </c>
      <c r="AI290" s="151"/>
      <c r="AJ290" s="670"/>
    </row>
    <row r="291" spans="1:36" ht="23.25">
      <c r="A291" s="424"/>
      <c r="B291" s="425"/>
      <c r="C291" s="424"/>
      <c r="D291" s="426"/>
      <c r="E291" s="426"/>
      <c r="F291" s="424"/>
      <c r="G291" s="427"/>
      <c r="H291" s="424"/>
      <c r="I291" s="427"/>
      <c r="J291" s="427"/>
      <c r="K291" s="665" t="s">
        <v>220</v>
      </c>
      <c r="L291" s="669">
        <v>3</v>
      </c>
      <c r="M291" s="96">
        <v>0</v>
      </c>
      <c r="N291" s="96">
        <v>0</v>
      </c>
      <c r="O291" s="547" t="s">
        <v>286</v>
      </c>
      <c r="P291" s="678">
        <v>16</v>
      </c>
      <c r="Q291" s="663">
        <v>1500</v>
      </c>
      <c r="R291" s="593">
        <v>24000</v>
      </c>
      <c r="S291" s="9">
        <v>1</v>
      </c>
      <c r="T291" s="63" t="s">
        <v>326</v>
      </c>
      <c r="U291" s="63" t="s">
        <v>108</v>
      </c>
      <c r="V291" s="599">
        <v>3</v>
      </c>
      <c r="W291" s="607" t="s">
        <v>287</v>
      </c>
      <c r="X291" s="598">
        <v>100</v>
      </c>
      <c r="Y291" s="598">
        <v>5600</v>
      </c>
      <c r="Z291" s="609">
        <v>358400</v>
      </c>
      <c r="AA291" s="607" t="s">
        <v>249</v>
      </c>
      <c r="AB291" s="612">
        <v>28672</v>
      </c>
      <c r="AC291" s="611">
        <v>329728</v>
      </c>
      <c r="AD291" s="598">
        <v>353728</v>
      </c>
      <c r="AE291" s="601">
        <v>353728</v>
      </c>
      <c r="AF291" s="601"/>
      <c r="AG291" s="601">
        <v>353728</v>
      </c>
      <c r="AH291" s="606">
        <v>0.3</v>
      </c>
      <c r="AI291" s="606">
        <v>1061.184</v>
      </c>
      <c r="AJ291" s="670" t="s">
        <v>521</v>
      </c>
    </row>
    <row r="292" spans="1:36" ht="23.25">
      <c r="A292" s="424"/>
      <c r="B292" s="425"/>
      <c r="C292" s="424"/>
      <c r="D292" s="426"/>
      <c r="E292" s="426"/>
      <c r="F292" s="424"/>
      <c r="G292" s="427"/>
      <c r="H292" s="424"/>
      <c r="I292" s="427"/>
      <c r="J292" s="427"/>
      <c r="K292" s="689"/>
      <c r="L292" s="669"/>
      <c r="M292" s="96"/>
      <c r="N292" s="96"/>
      <c r="O292" s="547"/>
      <c r="P292" s="691"/>
      <c r="Q292" s="685"/>
      <c r="R292" s="593"/>
      <c r="S292" s="9"/>
      <c r="T292" s="63"/>
      <c r="U292" s="63"/>
      <c r="V292" s="599"/>
      <c r="W292" s="607"/>
      <c r="X292" s="598"/>
      <c r="Y292" s="598"/>
      <c r="Z292" s="609"/>
      <c r="AA292" s="607"/>
      <c r="AB292" s="612"/>
      <c r="AC292" s="611"/>
      <c r="AD292" s="598"/>
      <c r="AE292" s="601"/>
      <c r="AF292" s="601"/>
      <c r="AG292" s="601"/>
      <c r="AH292" s="606"/>
      <c r="AI292" s="606"/>
      <c r="AJ292" s="687"/>
    </row>
    <row r="293" spans="1:36" ht="23.25">
      <c r="A293" s="424"/>
      <c r="B293" s="425"/>
      <c r="C293" s="424"/>
      <c r="D293" s="426"/>
      <c r="E293" s="426"/>
      <c r="F293" s="424"/>
      <c r="G293" s="427"/>
      <c r="H293" s="424"/>
      <c r="I293" s="427"/>
      <c r="J293" s="427"/>
      <c r="K293" s="677"/>
      <c r="L293" s="669"/>
      <c r="M293" s="96"/>
      <c r="N293" s="96"/>
      <c r="O293" s="547"/>
      <c r="P293" s="678"/>
      <c r="Q293" s="663"/>
      <c r="R293" s="593"/>
      <c r="S293" s="9"/>
      <c r="T293" s="63"/>
      <c r="U293" s="63"/>
      <c r="V293" s="599"/>
      <c r="W293" s="607"/>
      <c r="X293" s="598"/>
      <c r="Y293" s="598"/>
      <c r="Z293" s="609"/>
      <c r="AA293" s="607"/>
      <c r="AB293" s="612"/>
      <c r="AC293" s="611"/>
      <c r="AD293" s="598"/>
      <c r="AE293" s="601"/>
      <c r="AF293" s="601"/>
      <c r="AG293" s="601"/>
      <c r="AH293" s="606"/>
      <c r="AI293" s="606"/>
      <c r="AJ293" s="670" t="s">
        <v>540</v>
      </c>
    </row>
    <row r="294" spans="1:36" ht="23.25">
      <c r="A294" s="413"/>
      <c r="B294" s="414"/>
      <c r="C294" s="413"/>
      <c r="D294" s="415"/>
      <c r="E294" s="415"/>
      <c r="F294" s="413"/>
      <c r="G294" s="416"/>
      <c r="H294" s="413"/>
      <c r="I294" s="416"/>
      <c r="J294" s="416"/>
      <c r="K294" s="671"/>
      <c r="L294" s="625"/>
      <c r="M294" s="379"/>
      <c r="N294" s="379"/>
      <c r="O294" s="380"/>
      <c r="P294" s="626"/>
      <c r="Q294" s="661"/>
      <c r="R294" s="627"/>
      <c r="S294" s="110"/>
      <c r="T294" s="348"/>
      <c r="U294" s="348"/>
      <c r="V294" s="600"/>
      <c r="W294" s="628"/>
      <c r="X294" s="629"/>
      <c r="Y294" s="629"/>
      <c r="Z294" s="637"/>
      <c r="AA294" s="628"/>
      <c r="AB294" s="630"/>
      <c r="AC294" s="631"/>
      <c r="AD294" s="629"/>
      <c r="AE294" s="632"/>
      <c r="AF294" s="632"/>
      <c r="AG294" s="632"/>
      <c r="AH294" s="633"/>
      <c r="AI294" s="633"/>
      <c r="AJ294" s="668"/>
    </row>
    <row r="295" spans="1:36" ht="23.25">
      <c r="A295" s="452">
        <v>42</v>
      </c>
      <c r="B295" s="453" t="s">
        <v>522</v>
      </c>
      <c r="C295" s="452">
        <v>296</v>
      </c>
      <c r="D295" s="454">
        <v>4</v>
      </c>
      <c r="E295" s="454" t="s">
        <v>541</v>
      </c>
      <c r="F295" s="452">
        <v>1</v>
      </c>
      <c r="G295" s="455" t="s">
        <v>104</v>
      </c>
      <c r="H295" s="452">
        <v>19514</v>
      </c>
      <c r="I295" s="455">
        <v>45</v>
      </c>
      <c r="J295" s="455">
        <v>1272</v>
      </c>
      <c r="K295" s="340" t="s">
        <v>281</v>
      </c>
      <c r="L295" s="647"/>
      <c r="M295" s="672">
        <v>0</v>
      </c>
      <c r="N295" s="672">
        <v>1</v>
      </c>
      <c r="O295" s="673" t="s">
        <v>235</v>
      </c>
      <c r="P295" s="674">
        <v>111</v>
      </c>
      <c r="Q295" s="675">
        <v>1300</v>
      </c>
      <c r="R295" s="654"/>
      <c r="S295" s="121"/>
      <c r="T295" s="8"/>
      <c r="U295" s="8"/>
      <c r="V295" s="619"/>
      <c r="W295" s="620"/>
      <c r="X295" s="604"/>
      <c r="Y295" s="604"/>
      <c r="Z295" s="621"/>
      <c r="AA295" s="620"/>
      <c r="AB295" s="623"/>
      <c r="AC295" s="622"/>
      <c r="AD295" s="604"/>
      <c r="AE295" s="619"/>
      <c r="AF295" s="619"/>
      <c r="AG295" s="619"/>
      <c r="AH295" s="636"/>
      <c r="AI295" s="636"/>
      <c r="AJ295" s="676"/>
    </row>
    <row r="296" spans="1:36" ht="23.25">
      <c r="A296" s="424"/>
      <c r="B296" s="425"/>
      <c r="C296" s="424"/>
      <c r="D296" s="426"/>
      <c r="E296" s="426"/>
      <c r="F296" s="424"/>
      <c r="G296" s="427"/>
      <c r="H296" s="424"/>
      <c r="I296" s="427"/>
      <c r="J296" s="427"/>
      <c r="K296" s="665" t="s">
        <v>219</v>
      </c>
      <c r="L296" s="608">
        <v>2</v>
      </c>
      <c r="M296" s="357">
        <v>0</v>
      </c>
      <c r="N296" s="357">
        <v>0</v>
      </c>
      <c r="O296" s="358" t="s">
        <v>523</v>
      </c>
      <c r="P296" s="624">
        <v>83</v>
      </c>
      <c r="Q296" s="660">
        <v>1300</v>
      </c>
      <c r="R296" s="593">
        <v>107900</v>
      </c>
      <c r="S296" s="63"/>
      <c r="T296" s="63" t="s">
        <v>158</v>
      </c>
      <c r="U296" s="63" t="s">
        <v>108</v>
      </c>
      <c r="V296" s="601">
        <v>2</v>
      </c>
      <c r="W296" s="607" t="s">
        <v>320</v>
      </c>
      <c r="X296" s="597">
        <v>100</v>
      </c>
      <c r="Y296" s="597">
        <v>6750</v>
      </c>
      <c r="Z296" s="609">
        <v>1012500</v>
      </c>
      <c r="AA296" s="610" t="s">
        <v>231</v>
      </c>
      <c r="AB296" s="613"/>
      <c r="AC296" s="611"/>
      <c r="AD296" s="641">
        <v>1120400</v>
      </c>
      <c r="AE296" s="597">
        <v>1120400</v>
      </c>
      <c r="AF296" s="612" t="s">
        <v>207</v>
      </c>
      <c r="AG296" s="667">
        <v>0</v>
      </c>
      <c r="AH296" s="151">
        <v>0.01</v>
      </c>
      <c r="AI296" s="151"/>
      <c r="AJ296" s="670"/>
    </row>
    <row r="297" spans="1:36" ht="23.25">
      <c r="A297" s="424"/>
      <c r="B297" s="425"/>
      <c r="C297" s="424"/>
      <c r="D297" s="426"/>
      <c r="E297" s="426"/>
      <c r="F297" s="424"/>
      <c r="G297" s="427"/>
      <c r="H297" s="424"/>
      <c r="I297" s="427"/>
      <c r="J297" s="427"/>
      <c r="K297" s="665" t="s">
        <v>220</v>
      </c>
      <c r="L297" s="669">
        <v>3</v>
      </c>
      <c r="M297" s="96">
        <v>0</v>
      </c>
      <c r="N297" s="96">
        <v>0</v>
      </c>
      <c r="O297" s="547" t="s">
        <v>349</v>
      </c>
      <c r="P297" s="678">
        <v>28</v>
      </c>
      <c r="Q297" s="663">
        <v>1300</v>
      </c>
      <c r="R297" s="593">
        <v>36400</v>
      </c>
      <c r="S297" s="9">
        <v>1</v>
      </c>
      <c r="T297" s="63" t="s">
        <v>222</v>
      </c>
      <c r="U297" s="63" t="s">
        <v>108</v>
      </c>
      <c r="V297" s="599">
        <v>3</v>
      </c>
      <c r="W297" s="607" t="s">
        <v>381</v>
      </c>
      <c r="X297" s="598">
        <v>100</v>
      </c>
      <c r="Y297" s="598">
        <v>2650</v>
      </c>
      <c r="Z297" s="609">
        <v>296800</v>
      </c>
      <c r="AA297" s="607" t="s">
        <v>245</v>
      </c>
      <c r="AB297" s="612">
        <v>77168</v>
      </c>
      <c r="AC297" s="611">
        <v>219632</v>
      </c>
      <c r="AD297" s="598">
        <v>256032</v>
      </c>
      <c r="AE297" s="601">
        <v>256032</v>
      </c>
      <c r="AF297" s="601"/>
      <c r="AG297" s="601">
        <v>256032</v>
      </c>
      <c r="AH297" s="606">
        <v>0.3</v>
      </c>
      <c r="AI297" s="606">
        <v>768.0959999999999</v>
      </c>
      <c r="AJ297" s="670"/>
    </row>
    <row r="298" spans="1:36" ht="23.25">
      <c r="A298" s="424"/>
      <c r="B298" s="425"/>
      <c r="C298" s="424"/>
      <c r="D298" s="426"/>
      <c r="E298" s="426"/>
      <c r="F298" s="424"/>
      <c r="G298" s="427"/>
      <c r="H298" s="424"/>
      <c r="I298" s="427"/>
      <c r="J298" s="427"/>
      <c r="K298" s="689"/>
      <c r="L298" s="669"/>
      <c r="M298" s="96"/>
      <c r="N298" s="96"/>
      <c r="O298" s="547"/>
      <c r="P298" s="691"/>
      <c r="Q298" s="685"/>
      <c r="R298" s="593"/>
      <c r="S298" s="9"/>
      <c r="T298" s="63"/>
      <c r="U298" s="63"/>
      <c r="V298" s="599"/>
      <c r="W298" s="607"/>
      <c r="X298" s="598"/>
      <c r="Y298" s="598"/>
      <c r="Z298" s="609"/>
      <c r="AA298" s="607"/>
      <c r="AB298" s="612"/>
      <c r="AC298" s="611"/>
      <c r="AD298" s="598"/>
      <c r="AE298" s="601"/>
      <c r="AF298" s="601"/>
      <c r="AG298" s="601"/>
      <c r="AH298" s="606"/>
      <c r="AI298" s="606"/>
      <c r="AJ298" s="687"/>
    </row>
    <row r="299" spans="1:36" ht="23.25">
      <c r="A299" s="424"/>
      <c r="B299" s="425"/>
      <c r="C299" s="424"/>
      <c r="D299" s="426"/>
      <c r="E299" s="426"/>
      <c r="F299" s="424"/>
      <c r="G299" s="427"/>
      <c r="H299" s="424"/>
      <c r="I299" s="427"/>
      <c r="J299" s="427"/>
      <c r="K299" s="677"/>
      <c r="L299" s="669"/>
      <c r="M299" s="96"/>
      <c r="N299" s="96"/>
      <c r="O299" s="547"/>
      <c r="P299" s="678"/>
      <c r="Q299" s="663"/>
      <c r="R299" s="593"/>
      <c r="S299" s="9"/>
      <c r="T299" s="63"/>
      <c r="U299" s="63"/>
      <c r="V299" s="599"/>
      <c r="W299" s="607"/>
      <c r="X299" s="598"/>
      <c r="Y299" s="598"/>
      <c r="Z299" s="609"/>
      <c r="AA299" s="607"/>
      <c r="AB299" s="612"/>
      <c r="AC299" s="611"/>
      <c r="AD299" s="598"/>
      <c r="AE299" s="601"/>
      <c r="AF299" s="601"/>
      <c r="AG299" s="601"/>
      <c r="AH299" s="606"/>
      <c r="AI299" s="606"/>
      <c r="AJ299" s="670"/>
    </row>
    <row r="300" spans="1:36" ht="23.25">
      <c r="A300" s="413"/>
      <c r="B300" s="414"/>
      <c r="C300" s="413"/>
      <c r="D300" s="415"/>
      <c r="E300" s="415"/>
      <c r="F300" s="413"/>
      <c r="G300" s="416"/>
      <c r="H300" s="413"/>
      <c r="I300" s="416"/>
      <c r="J300" s="416"/>
      <c r="K300" s="671"/>
      <c r="L300" s="625"/>
      <c r="M300" s="379"/>
      <c r="N300" s="379"/>
      <c r="O300" s="380"/>
      <c r="P300" s="626"/>
      <c r="Q300" s="661"/>
      <c r="R300" s="627"/>
      <c r="S300" s="110"/>
      <c r="T300" s="348"/>
      <c r="U300" s="348"/>
      <c r="V300" s="600"/>
      <c r="W300" s="628"/>
      <c r="X300" s="629"/>
      <c r="Y300" s="629"/>
      <c r="Z300" s="637"/>
      <c r="AA300" s="628"/>
      <c r="AB300" s="630"/>
      <c r="AC300" s="631"/>
      <c r="AD300" s="629"/>
      <c r="AE300" s="632"/>
      <c r="AF300" s="632"/>
      <c r="AG300" s="632"/>
      <c r="AH300" s="633"/>
      <c r="AI300" s="633"/>
      <c r="AJ300" s="668"/>
    </row>
    <row r="301" spans="1:36" ht="23.25">
      <c r="A301" s="452">
        <v>43</v>
      </c>
      <c r="B301" s="453" t="s">
        <v>524</v>
      </c>
      <c r="C301" s="452">
        <v>139</v>
      </c>
      <c r="D301" s="454">
        <v>4</v>
      </c>
      <c r="E301" s="454" t="s">
        <v>542</v>
      </c>
      <c r="F301" s="452">
        <v>1</v>
      </c>
      <c r="G301" s="455" t="s">
        <v>104</v>
      </c>
      <c r="H301" s="452">
        <v>2187</v>
      </c>
      <c r="I301" s="455">
        <v>45</v>
      </c>
      <c r="J301" s="455">
        <v>1272</v>
      </c>
      <c r="K301" s="340" t="s">
        <v>281</v>
      </c>
      <c r="L301" s="647"/>
      <c r="M301" s="672">
        <v>0</v>
      </c>
      <c r="N301" s="672">
        <v>1</v>
      </c>
      <c r="O301" s="673" t="s">
        <v>349</v>
      </c>
      <c r="P301" s="674">
        <v>128</v>
      </c>
      <c r="Q301" s="675">
        <v>1500</v>
      </c>
      <c r="R301" s="654"/>
      <c r="S301" s="121"/>
      <c r="T301" s="8"/>
      <c r="U301" s="8"/>
      <c r="V301" s="619"/>
      <c r="W301" s="620"/>
      <c r="X301" s="604"/>
      <c r="Y301" s="604"/>
      <c r="Z301" s="621"/>
      <c r="AA301" s="620"/>
      <c r="AB301" s="623"/>
      <c r="AC301" s="622"/>
      <c r="AD301" s="604"/>
      <c r="AE301" s="619"/>
      <c r="AF301" s="619"/>
      <c r="AG301" s="619"/>
      <c r="AH301" s="636"/>
      <c r="AI301" s="636"/>
      <c r="AJ301" s="676"/>
    </row>
    <row r="302" spans="1:36" ht="23.25">
      <c r="A302" s="424"/>
      <c r="B302" s="425"/>
      <c r="C302" s="424"/>
      <c r="D302" s="426"/>
      <c r="E302" s="426"/>
      <c r="F302" s="424"/>
      <c r="G302" s="427"/>
      <c r="H302" s="424"/>
      <c r="I302" s="427"/>
      <c r="J302" s="427"/>
      <c r="K302" s="665" t="s">
        <v>219</v>
      </c>
      <c r="L302" s="608">
        <v>2</v>
      </c>
      <c r="M302" s="357">
        <v>0</v>
      </c>
      <c r="N302" s="357">
        <v>1</v>
      </c>
      <c r="O302" s="358" t="s">
        <v>525</v>
      </c>
      <c r="P302" s="624">
        <v>107.75</v>
      </c>
      <c r="Q302" s="660">
        <v>1500</v>
      </c>
      <c r="R302" s="593">
        <v>161625</v>
      </c>
      <c r="S302" s="63"/>
      <c r="T302" s="63" t="s">
        <v>158</v>
      </c>
      <c r="U302" s="63" t="s">
        <v>108</v>
      </c>
      <c r="V302" s="601">
        <v>2</v>
      </c>
      <c r="W302" s="607" t="s">
        <v>318</v>
      </c>
      <c r="X302" s="597">
        <v>100</v>
      </c>
      <c r="Y302" s="597">
        <v>6750</v>
      </c>
      <c r="Z302" s="609">
        <v>364500</v>
      </c>
      <c r="AA302" s="610" t="s">
        <v>231</v>
      </c>
      <c r="AB302" s="613"/>
      <c r="AC302" s="611"/>
      <c r="AD302" s="641">
        <v>526125</v>
      </c>
      <c r="AE302" s="597">
        <v>526125</v>
      </c>
      <c r="AF302" s="612" t="s">
        <v>207</v>
      </c>
      <c r="AG302" s="667">
        <v>0</v>
      </c>
      <c r="AH302" s="151">
        <v>0.01</v>
      </c>
      <c r="AI302" s="151"/>
      <c r="AJ302" s="670"/>
    </row>
    <row r="303" spans="1:36" ht="23.25">
      <c r="A303" s="424"/>
      <c r="B303" s="425"/>
      <c r="C303" s="424"/>
      <c r="D303" s="426"/>
      <c r="E303" s="426"/>
      <c r="F303" s="424"/>
      <c r="G303" s="427"/>
      <c r="H303" s="424"/>
      <c r="I303" s="427"/>
      <c r="J303" s="427"/>
      <c r="K303" s="665" t="s">
        <v>220</v>
      </c>
      <c r="L303" s="669">
        <v>3</v>
      </c>
      <c r="M303" s="96">
        <v>0</v>
      </c>
      <c r="N303" s="96">
        <v>0</v>
      </c>
      <c r="O303" s="547" t="s">
        <v>526</v>
      </c>
      <c r="P303" s="678">
        <v>20.25</v>
      </c>
      <c r="Q303" s="663">
        <v>1500</v>
      </c>
      <c r="R303" s="593">
        <v>30375</v>
      </c>
      <c r="S303" s="9">
        <v>1</v>
      </c>
      <c r="T303" s="63" t="s">
        <v>252</v>
      </c>
      <c r="U303" s="63" t="s">
        <v>108</v>
      </c>
      <c r="V303" s="599">
        <v>18</v>
      </c>
      <c r="W303" s="607" t="s">
        <v>527</v>
      </c>
      <c r="X303" s="598">
        <v>100</v>
      </c>
      <c r="Y303" s="598">
        <v>6600</v>
      </c>
      <c r="Z303" s="609">
        <v>178200</v>
      </c>
      <c r="AA303" s="607" t="s">
        <v>237</v>
      </c>
      <c r="AB303" s="612">
        <v>1782</v>
      </c>
      <c r="AC303" s="611">
        <v>176418</v>
      </c>
      <c r="AD303" s="598">
        <v>206793</v>
      </c>
      <c r="AE303" s="601">
        <v>206793</v>
      </c>
      <c r="AF303" s="601"/>
      <c r="AG303" s="601">
        <v>206793</v>
      </c>
      <c r="AH303" s="606">
        <v>0.3</v>
      </c>
      <c r="AI303" s="606">
        <v>620.3789999999999</v>
      </c>
      <c r="AJ303" s="670" t="s">
        <v>528</v>
      </c>
    </row>
    <row r="304" spans="1:36" ht="23.25">
      <c r="A304" s="424"/>
      <c r="B304" s="425"/>
      <c r="C304" s="424"/>
      <c r="D304" s="426"/>
      <c r="E304" s="426"/>
      <c r="F304" s="424"/>
      <c r="G304" s="427"/>
      <c r="H304" s="424"/>
      <c r="I304" s="427"/>
      <c r="J304" s="427"/>
      <c r="K304" s="677"/>
      <c r="L304" s="669"/>
      <c r="M304" s="96"/>
      <c r="N304" s="96"/>
      <c r="O304" s="547"/>
      <c r="P304" s="678"/>
      <c r="Q304" s="663"/>
      <c r="R304" s="593"/>
      <c r="S304" s="9"/>
      <c r="T304" s="63"/>
      <c r="U304" s="63"/>
      <c r="V304" s="599"/>
      <c r="W304" s="607"/>
      <c r="X304" s="598"/>
      <c r="Y304" s="598"/>
      <c r="Z304" s="609"/>
      <c r="AA304" s="607"/>
      <c r="AB304" s="612"/>
      <c r="AC304" s="611"/>
      <c r="AD304" s="598"/>
      <c r="AE304" s="601"/>
      <c r="AF304" s="601"/>
      <c r="AG304" s="601"/>
      <c r="AH304" s="606"/>
      <c r="AI304" s="606"/>
      <c r="AJ304" s="670"/>
    </row>
    <row r="305" spans="1:36" ht="23.25">
      <c r="A305" s="413"/>
      <c r="B305" s="414"/>
      <c r="C305" s="413"/>
      <c r="D305" s="415"/>
      <c r="E305" s="415"/>
      <c r="F305" s="413"/>
      <c r="G305" s="416"/>
      <c r="H305" s="413"/>
      <c r="I305" s="416"/>
      <c r="J305" s="416"/>
      <c r="K305" s="671"/>
      <c r="L305" s="625"/>
      <c r="M305" s="379"/>
      <c r="N305" s="379"/>
      <c r="O305" s="380"/>
      <c r="P305" s="626"/>
      <c r="Q305" s="661"/>
      <c r="R305" s="627"/>
      <c r="S305" s="110"/>
      <c r="T305" s="348"/>
      <c r="U305" s="348"/>
      <c r="V305" s="600"/>
      <c r="W305" s="628"/>
      <c r="X305" s="629"/>
      <c r="Y305" s="629"/>
      <c r="Z305" s="637"/>
      <c r="AA305" s="628"/>
      <c r="AB305" s="630"/>
      <c r="AC305" s="631"/>
      <c r="AD305" s="629"/>
      <c r="AE305" s="632"/>
      <c r="AF305" s="632"/>
      <c r="AG305" s="632"/>
      <c r="AH305" s="633"/>
      <c r="AI305" s="633"/>
      <c r="AJ305" s="668"/>
    </row>
    <row r="306" spans="1:36" ht="23.25">
      <c r="A306" s="452">
        <v>44</v>
      </c>
      <c r="B306" s="453" t="s">
        <v>529</v>
      </c>
      <c r="C306" s="452">
        <v>8</v>
      </c>
      <c r="D306" s="454">
        <v>4</v>
      </c>
      <c r="E306" s="454" t="s">
        <v>543</v>
      </c>
      <c r="F306" s="452">
        <v>1</v>
      </c>
      <c r="G306" s="455" t="s">
        <v>271</v>
      </c>
      <c r="H306" s="452"/>
      <c r="I306" s="455"/>
      <c r="J306" s="455"/>
      <c r="K306" s="340" t="s">
        <v>281</v>
      </c>
      <c r="L306" s="647"/>
      <c r="M306" s="672">
        <v>0</v>
      </c>
      <c r="N306" s="672">
        <v>0</v>
      </c>
      <c r="O306" s="673" t="s">
        <v>250</v>
      </c>
      <c r="P306" s="674">
        <v>24</v>
      </c>
      <c r="Q306" s="675">
        <v>4400</v>
      </c>
      <c r="R306" s="654"/>
      <c r="S306" s="121"/>
      <c r="T306" s="8"/>
      <c r="U306" s="8"/>
      <c r="V306" s="619"/>
      <c r="W306" s="620"/>
      <c r="X306" s="604"/>
      <c r="Y306" s="604"/>
      <c r="Z306" s="621"/>
      <c r="AA306" s="620"/>
      <c r="AB306" s="623"/>
      <c r="AC306" s="622"/>
      <c r="AD306" s="604"/>
      <c r="AE306" s="619"/>
      <c r="AF306" s="619"/>
      <c r="AG306" s="619"/>
      <c r="AH306" s="636"/>
      <c r="AI306" s="636"/>
      <c r="AJ306" s="676"/>
    </row>
    <row r="307" spans="1:36" ht="23.25">
      <c r="A307" s="424"/>
      <c r="B307" s="425"/>
      <c r="C307" s="424"/>
      <c r="D307" s="426"/>
      <c r="E307" s="426"/>
      <c r="F307" s="424"/>
      <c r="G307" s="427"/>
      <c r="H307" s="424"/>
      <c r="I307" s="427"/>
      <c r="J307" s="427"/>
      <c r="K307" s="665" t="s">
        <v>219</v>
      </c>
      <c r="L307" s="669">
        <v>3</v>
      </c>
      <c r="M307" s="96">
        <v>0</v>
      </c>
      <c r="N307" s="96">
        <v>0</v>
      </c>
      <c r="O307" s="547" t="s">
        <v>250</v>
      </c>
      <c r="P307" s="678">
        <v>24</v>
      </c>
      <c r="Q307" s="663">
        <v>4400</v>
      </c>
      <c r="R307" s="593">
        <v>105600</v>
      </c>
      <c r="S307" s="9">
        <v>1</v>
      </c>
      <c r="T307" s="63" t="s">
        <v>326</v>
      </c>
      <c r="U307" s="63" t="s">
        <v>108</v>
      </c>
      <c r="V307" s="599">
        <v>3</v>
      </c>
      <c r="W307" s="607" t="s">
        <v>250</v>
      </c>
      <c r="X307" s="598">
        <v>100</v>
      </c>
      <c r="Y307" s="598">
        <v>5600</v>
      </c>
      <c r="Z307" s="609">
        <v>134400</v>
      </c>
      <c r="AA307" s="607" t="s">
        <v>247</v>
      </c>
      <c r="AB307" s="612">
        <v>21504</v>
      </c>
      <c r="AC307" s="611">
        <v>112896</v>
      </c>
      <c r="AD307" s="598">
        <v>218496</v>
      </c>
      <c r="AE307" s="601">
        <v>218496</v>
      </c>
      <c r="AF307" s="601"/>
      <c r="AG307" s="601">
        <v>218496</v>
      </c>
      <c r="AH307" s="606">
        <v>0.3</v>
      </c>
      <c r="AI307" s="606">
        <v>655.488</v>
      </c>
      <c r="AJ307" s="670"/>
    </row>
    <row r="308" spans="1:36" ht="23.25">
      <c r="A308" s="424"/>
      <c r="B308" s="425"/>
      <c r="C308" s="424"/>
      <c r="D308" s="426"/>
      <c r="E308" s="426"/>
      <c r="F308" s="424"/>
      <c r="G308" s="427"/>
      <c r="H308" s="424"/>
      <c r="I308" s="427"/>
      <c r="J308" s="427"/>
      <c r="K308" s="665" t="s">
        <v>220</v>
      </c>
      <c r="L308" s="669"/>
      <c r="M308" s="96"/>
      <c r="N308" s="96"/>
      <c r="O308" s="547"/>
      <c r="P308" s="678"/>
      <c r="Q308" s="663"/>
      <c r="R308" s="593"/>
      <c r="S308" s="9"/>
      <c r="T308" s="63"/>
      <c r="U308" s="63"/>
      <c r="V308" s="599"/>
      <c r="W308" s="607"/>
      <c r="X308" s="598"/>
      <c r="Y308" s="598"/>
      <c r="Z308" s="609"/>
      <c r="AA308" s="607"/>
      <c r="AB308" s="612"/>
      <c r="AC308" s="611"/>
      <c r="AD308" s="598"/>
      <c r="AE308" s="601"/>
      <c r="AF308" s="601"/>
      <c r="AG308" s="601"/>
      <c r="AH308" s="606"/>
      <c r="AI308" s="606"/>
      <c r="AJ308" s="670"/>
    </row>
    <row r="309" spans="1:36" ht="23.25">
      <c r="A309" s="424"/>
      <c r="B309" s="425"/>
      <c r="C309" s="424"/>
      <c r="D309" s="426"/>
      <c r="E309" s="426"/>
      <c r="F309" s="424"/>
      <c r="G309" s="427"/>
      <c r="H309" s="424"/>
      <c r="I309" s="427"/>
      <c r="J309" s="427"/>
      <c r="K309" s="677"/>
      <c r="L309" s="669"/>
      <c r="M309" s="96"/>
      <c r="N309" s="96"/>
      <c r="O309" s="547"/>
      <c r="P309" s="678"/>
      <c r="Q309" s="663"/>
      <c r="R309" s="593"/>
      <c r="S309" s="9"/>
      <c r="T309" s="63"/>
      <c r="U309" s="63"/>
      <c r="V309" s="599"/>
      <c r="W309" s="607"/>
      <c r="X309" s="598"/>
      <c r="Y309" s="598"/>
      <c r="Z309" s="609"/>
      <c r="AA309" s="607"/>
      <c r="AB309" s="612"/>
      <c r="AC309" s="611"/>
      <c r="AD309" s="598"/>
      <c r="AE309" s="601"/>
      <c r="AF309" s="601"/>
      <c r="AG309" s="601"/>
      <c r="AH309" s="606"/>
      <c r="AI309" s="606"/>
      <c r="AJ309" s="670"/>
    </row>
    <row r="310" spans="1:36" ht="23.25">
      <c r="A310" s="413"/>
      <c r="B310" s="414"/>
      <c r="C310" s="413"/>
      <c r="D310" s="415"/>
      <c r="E310" s="415"/>
      <c r="F310" s="413"/>
      <c r="G310" s="416"/>
      <c r="H310" s="413"/>
      <c r="I310" s="416"/>
      <c r="J310" s="416"/>
      <c r="K310" s="671"/>
      <c r="L310" s="625"/>
      <c r="M310" s="379"/>
      <c r="N310" s="379"/>
      <c r="O310" s="380"/>
      <c r="P310" s="626"/>
      <c r="Q310" s="661"/>
      <c r="R310" s="627"/>
      <c r="S310" s="110"/>
      <c r="T310" s="348"/>
      <c r="U310" s="348"/>
      <c r="V310" s="600"/>
      <c r="W310" s="628"/>
      <c r="X310" s="629"/>
      <c r="Y310" s="629"/>
      <c r="Z310" s="637"/>
      <c r="AA310" s="628"/>
      <c r="AB310" s="630"/>
      <c r="AC310" s="631"/>
      <c r="AD310" s="629"/>
      <c r="AE310" s="632"/>
      <c r="AF310" s="632"/>
      <c r="AG310" s="632"/>
      <c r="AH310" s="633"/>
      <c r="AI310" s="633"/>
      <c r="AJ310" s="668"/>
    </row>
    <row r="311" spans="1:36" ht="23.25">
      <c r="A311" s="452">
        <v>45</v>
      </c>
      <c r="B311" s="453" t="s">
        <v>530</v>
      </c>
      <c r="C311" s="452"/>
      <c r="D311" s="454">
        <v>4</v>
      </c>
      <c r="E311" s="454"/>
      <c r="F311" s="452">
        <v>1</v>
      </c>
      <c r="G311" s="455" t="s">
        <v>271</v>
      </c>
      <c r="H311" s="452" t="s">
        <v>531</v>
      </c>
      <c r="I311" s="455">
        <v>0</v>
      </c>
      <c r="J311" s="455">
        <v>53</v>
      </c>
      <c r="K311" s="340" t="s">
        <v>281</v>
      </c>
      <c r="L311" s="647"/>
      <c r="M311" s="672">
        <v>0</v>
      </c>
      <c r="N311" s="672">
        <v>0</v>
      </c>
      <c r="O311" s="673" t="s">
        <v>401</v>
      </c>
      <c r="P311" s="674">
        <v>52</v>
      </c>
      <c r="Q311" s="675">
        <v>5000</v>
      </c>
      <c r="R311" s="654"/>
      <c r="S311" s="121"/>
      <c r="T311" s="8"/>
      <c r="U311" s="8"/>
      <c r="V311" s="619"/>
      <c r="W311" s="620"/>
      <c r="X311" s="604"/>
      <c r="Y311" s="604"/>
      <c r="Z311" s="621"/>
      <c r="AA311" s="620"/>
      <c r="AB311" s="623"/>
      <c r="AC311" s="622"/>
      <c r="AD311" s="604"/>
      <c r="AE311" s="619"/>
      <c r="AF311" s="619"/>
      <c r="AG311" s="619"/>
      <c r="AH311" s="636"/>
      <c r="AI311" s="636"/>
      <c r="AJ311" s="676"/>
    </row>
    <row r="312" spans="1:36" ht="23.25">
      <c r="A312" s="424"/>
      <c r="B312" s="425"/>
      <c r="C312" s="424"/>
      <c r="D312" s="426"/>
      <c r="E312" s="426"/>
      <c r="F312" s="424"/>
      <c r="G312" s="427"/>
      <c r="H312" s="424"/>
      <c r="I312" s="427"/>
      <c r="J312" s="427"/>
      <c r="K312" s="665" t="s">
        <v>219</v>
      </c>
      <c r="L312" s="669">
        <v>3</v>
      </c>
      <c r="M312" s="96">
        <v>0</v>
      </c>
      <c r="N312" s="96">
        <v>0</v>
      </c>
      <c r="O312" s="547" t="s">
        <v>401</v>
      </c>
      <c r="P312" s="678">
        <v>52</v>
      </c>
      <c r="Q312" s="663">
        <v>5000</v>
      </c>
      <c r="R312" s="593">
        <v>260000</v>
      </c>
      <c r="S312" s="9">
        <v>1</v>
      </c>
      <c r="T312" s="63" t="s">
        <v>158</v>
      </c>
      <c r="U312" s="63" t="s">
        <v>108</v>
      </c>
      <c r="V312" s="599">
        <v>3</v>
      </c>
      <c r="W312" s="607" t="s">
        <v>279</v>
      </c>
      <c r="X312" s="598">
        <v>100</v>
      </c>
      <c r="Y312" s="598">
        <v>6750</v>
      </c>
      <c r="Z312" s="609">
        <v>567000</v>
      </c>
      <c r="AA312" s="607" t="s">
        <v>237</v>
      </c>
      <c r="AB312" s="612">
        <v>5670</v>
      </c>
      <c r="AC312" s="611">
        <v>561330</v>
      </c>
      <c r="AD312" s="598">
        <v>821330</v>
      </c>
      <c r="AE312" s="601">
        <v>821330</v>
      </c>
      <c r="AF312" s="601"/>
      <c r="AG312" s="601">
        <v>821330</v>
      </c>
      <c r="AH312" s="606">
        <v>0.3</v>
      </c>
      <c r="AI312" s="606">
        <v>2463.99</v>
      </c>
      <c r="AJ312" s="670"/>
    </row>
    <row r="313" spans="1:36" ht="23.25">
      <c r="A313" s="424"/>
      <c r="B313" s="425"/>
      <c r="C313" s="424"/>
      <c r="D313" s="426"/>
      <c r="E313" s="426"/>
      <c r="F313" s="424"/>
      <c r="G313" s="427"/>
      <c r="H313" s="424"/>
      <c r="I313" s="427"/>
      <c r="J313" s="427"/>
      <c r="K313" s="665" t="s">
        <v>220</v>
      </c>
      <c r="L313" s="669"/>
      <c r="M313" s="96"/>
      <c r="N313" s="96"/>
      <c r="O313" s="547"/>
      <c r="P313" s="678"/>
      <c r="Q313" s="663"/>
      <c r="R313" s="593"/>
      <c r="S313" s="9"/>
      <c r="T313" s="63"/>
      <c r="U313" s="63"/>
      <c r="V313" s="599"/>
      <c r="W313" s="607"/>
      <c r="X313" s="598"/>
      <c r="Y313" s="598"/>
      <c r="Z313" s="609"/>
      <c r="AA313" s="607"/>
      <c r="AB313" s="612"/>
      <c r="AC313" s="611"/>
      <c r="AD313" s="598"/>
      <c r="AE313" s="601"/>
      <c r="AF313" s="601"/>
      <c r="AG313" s="601"/>
      <c r="AH313" s="606"/>
      <c r="AI313" s="606"/>
      <c r="AJ313" s="670"/>
    </row>
    <row r="314" spans="1:36" ht="23.25">
      <c r="A314" s="424"/>
      <c r="B314" s="425"/>
      <c r="C314" s="424"/>
      <c r="D314" s="426"/>
      <c r="E314" s="426"/>
      <c r="F314" s="424"/>
      <c r="G314" s="427"/>
      <c r="H314" s="424"/>
      <c r="I314" s="427"/>
      <c r="J314" s="427"/>
      <c r="K314" s="677"/>
      <c r="L314" s="669"/>
      <c r="M314" s="96"/>
      <c r="N314" s="96"/>
      <c r="O314" s="547"/>
      <c r="P314" s="678"/>
      <c r="Q314" s="663"/>
      <c r="R314" s="593"/>
      <c r="S314" s="9"/>
      <c r="T314" s="63"/>
      <c r="U314" s="63"/>
      <c r="V314" s="599"/>
      <c r="W314" s="607"/>
      <c r="X314" s="598"/>
      <c r="Y314" s="598"/>
      <c r="Z314" s="609"/>
      <c r="AA314" s="607"/>
      <c r="AB314" s="612"/>
      <c r="AC314" s="611"/>
      <c r="AD314" s="598"/>
      <c r="AE314" s="601"/>
      <c r="AF314" s="601"/>
      <c r="AG314" s="601"/>
      <c r="AH314" s="606"/>
      <c r="AI314" s="606"/>
      <c r="AJ314" s="670"/>
    </row>
    <row r="315" spans="1:36" ht="23.25">
      <c r="A315" s="413"/>
      <c r="B315" s="414"/>
      <c r="C315" s="413"/>
      <c r="D315" s="415"/>
      <c r="E315" s="415"/>
      <c r="F315" s="413"/>
      <c r="G315" s="416"/>
      <c r="H315" s="413"/>
      <c r="I315" s="416"/>
      <c r="J315" s="416"/>
      <c r="K315" s="671"/>
      <c r="L315" s="625"/>
      <c r="M315" s="379"/>
      <c r="N315" s="379"/>
      <c r="O315" s="380"/>
      <c r="P315" s="626"/>
      <c r="Q315" s="661"/>
      <c r="R315" s="627"/>
      <c r="S315" s="110"/>
      <c r="T315" s="348"/>
      <c r="U315" s="348"/>
      <c r="V315" s="600"/>
      <c r="W315" s="628"/>
      <c r="X315" s="629"/>
      <c r="Y315" s="629"/>
      <c r="Z315" s="637"/>
      <c r="AA315" s="628"/>
      <c r="AB315" s="630"/>
      <c r="AC315" s="631"/>
      <c r="AD315" s="629"/>
      <c r="AE315" s="632"/>
      <c r="AF315" s="632"/>
      <c r="AG315" s="632"/>
      <c r="AH315" s="633"/>
      <c r="AI315" s="633"/>
      <c r="AJ315" s="668"/>
    </row>
  </sheetData>
  <sheetProtection/>
  <mergeCells count="36">
    <mergeCell ref="AB7:AB10"/>
    <mergeCell ref="Q6:Q10"/>
    <mergeCell ref="T6:T10"/>
    <mergeCell ref="U6:U10"/>
    <mergeCell ref="V6:V10"/>
    <mergeCell ref="X6:X10"/>
    <mergeCell ref="Y6:Y10"/>
    <mergeCell ref="F2:AH2"/>
    <mergeCell ref="F3:AH3"/>
    <mergeCell ref="F5:R5"/>
    <mergeCell ref="S5:AC5"/>
    <mergeCell ref="AD5:AD10"/>
    <mergeCell ref="AA6:AB6"/>
    <mergeCell ref="AC6:AC10"/>
    <mergeCell ref="AE5:AE10"/>
    <mergeCell ref="AF5:AF10"/>
    <mergeCell ref="AG5:AG10"/>
    <mergeCell ref="C7:D7"/>
    <mergeCell ref="M8:M10"/>
    <mergeCell ref="N8:N10"/>
    <mergeCell ref="O8:O10"/>
    <mergeCell ref="W6:W10"/>
    <mergeCell ref="S6:S10"/>
    <mergeCell ref="L6:L10"/>
    <mergeCell ref="P6:P10"/>
    <mergeCell ref="H6:H10"/>
    <mergeCell ref="AJ5:AJ10"/>
    <mergeCell ref="Z6:Z10"/>
    <mergeCell ref="F6:F10"/>
    <mergeCell ref="G6:G10"/>
    <mergeCell ref="M6:O7"/>
    <mergeCell ref="R6:R10"/>
    <mergeCell ref="J6:J10"/>
    <mergeCell ref="K6:K10"/>
    <mergeCell ref="AH5:AH10"/>
    <mergeCell ref="AA7:AA1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C46">
      <selection activeCell="M62" sqref="M62"/>
    </sheetView>
  </sheetViews>
  <sheetFormatPr defaultColWidth="9.140625" defaultRowHeight="12.75"/>
  <cols>
    <col min="1" max="1" width="3.421875" style="14" customWidth="1"/>
    <col min="2" max="2" width="8.421875" style="14" customWidth="1"/>
    <col min="3" max="3" width="9.140625" style="14" customWidth="1"/>
    <col min="4" max="4" width="4.8515625" style="14" customWidth="1"/>
    <col min="5" max="5" width="5.140625" style="14" customWidth="1"/>
    <col min="6" max="6" width="4.7109375" style="14" customWidth="1"/>
    <col min="7" max="7" width="10.00390625" style="14" customWidth="1"/>
    <col min="8" max="9" width="9.140625" style="14" customWidth="1"/>
    <col min="10" max="10" width="11.00390625" style="14" customWidth="1"/>
    <col min="11" max="11" width="4.00390625" style="14" customWidth="1"/>
    <col min="12" max="13" width="10.00390625" style="14" customWidth="1"/>
    <col min="14" max="14" width="8.8515625" style="14" customWidth="1"/>
    <col min="15" max="15" width="9.57421875" style="14" customWidth="1"/>
    <col min="16" max="16" width="7.7109375" style="14" customWidth="1"/>
    <col min="17" max="17" width="10.00390625" style="14" customWidth="1"/>
    <col min="18" max="18" width="9.421875" style="14" bestFit="1" customWidth="1"/>
    <col min="19" max="19" width="6.57421875" style="14" customWidth="1"/>
    <col min="20" max="20" width="6.7109375" style="14" customWidth="1"/>
    <col min="21" max="21" width="14.57421875" style="14" customWidth="1"/>
    <col min="22" max="23" width="11.140625" style="14" customWidth="1"/>
    <col min="24" max="24" width="9.28125" style="14" customWidth="1"/>
    <col min="25" max="25" width="10.57421875" style="14" customWidth="1"/>
    <col min="26" max="26" width="9.140625" style="14" customWidth="1"/>
    <col min="27" max="27" width="11.140625" style="14" customWidth="1"/>
    <col min="28" max="16384" width="9.140625" style="14" customWidth="1"/>
  </cols>
  <sheetData>
    <row r="1" spans="1:27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3"/>
      <c r="AA1" s="13" t="s">
        <v>59</v>
      </c>
    </row>
    <row r="2" spans="1:27" ht="23.25">
      <c r="A2" s="787" t="s">
        <v>60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</row>
    <row r="3" spans="1:26" ht="23.25">
      <c r="A3" s="787" t="s">
        <v>57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</row>
    <row r="4" spans="1:26" ht="23.25">
      <c r="A4" s="787" t="s">
        <v>58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</row>
    <row r="5" spans="1:26" ht="23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7.25" customHeight="1">
      <c r="A6" s="788" t="s">
        <v>31</v>
      </c>
      <c r="B6" s="789"/>
      <c r="C6" s="789"/>
      <c r="D6" s="789"/>
      <c r="E6" s="789"/>
      <c r="F6" s="789"/>
      <c r="G6" s="789"/>
      <c r="H6" s="789"/>
      <c r="I6" s="789"/>
      <c r="J6" s="790"/>
      <c r="K6" s="861" t="s">
        <v>32</v>
      </c>
      <c r="L6" s="862"/>
      <c r="M6" s="862"/>
      <c r="N6" s="862"/>
      <c r="O6" s="862"/>
      <c r="P6" s="862"/>
      <c r="Q6" s="862"/>
      <c r="R6" s="862"/>
      <c r="S6" s="862"/>
      <c r="T6" s="862"/>
      <c r="U6" s="863"/>
      <c r="V6" s="849" t="s">
        <v>52</v>
      </c>
      <c r="W6" s="849" t="s">
        <v>53</v>
      </c>
      <c r="X6" s="849" t="s">
        <v>88</v>
      </c>
      <c r="Y6" s="796" t="s">
        <v>91</v>
      </c>
      <c r="Z6" s="849" t="s">
        <v>62</v>
      </c>
      <c r="AA6" s="864" t="s">
        <v>56</v>
      </c>
    </row>
    <row r="7" spans="1:27" ht="17.25" customHeight="1">
      <c r="A7" s="799" t="s">
        <v>13</v>
      </c>
      <c r="B7" s="802" t="s">
        <v>6</v>
      </c>
      <c r="C7" s="802" t="s">
        <v>15</v>
      </c>
      <c r="D7" s="805" t="s">
        <v>1</v>
      </c>
      <c r="E7" s="806"/>
      <c r="F7" s="807"/>
      <c r="G7" s="803" t="s">
        <v>35</v>
      </c>
      <c r="H7" s="802" t="s">
        <v>63</v>
      </c>
      <c r="I7" s="802" t="s">
        <v>64</v>
      </c>
      <c r="J7" s="802" t="s">
        <v>72</v>
      </c>
      <c r="K7" s="852" t="s">
        <v>13</v>
      </c>
      <c r="L7" s="855" t="s">
        <v>55</v>
      </c>
      <c r="M7" s="855" t="s">
        <v>42</v>
      </c>
      <c r="N7" s="855" t="s">
        <v>35</v>
      </c>
      <c r="O7" s="855" t="s">
        <v>38</v>
      </c>
      <c r="P7" s="855" t="s">
        <v>69</v>
      </c>
      <c r="Q7" s="855" t="s">
        <v>39</v>
      </c>
      <c r="R7" s="855" t="s">
        <v>68</v>
      </c>
      <c r="S7" s="867" t="s">
        <v>33</v>
      </c>
      <c r="T7" s="868"/>
      <c r="U7" s="869" t="s">
        <v>81</v>
      </c>
      <c r="V7" s="850"/>
      <c r="W7" s="850"/>
      <c r="X7" s="850"/>
      <c r="Y7" s="797"/>
      <c r="Z7" s="850"/>
      <c r="AA7" s="865"/>
    </row>
    <row r="8" spans="1:27" ht="17.25" customHeight="1">
      <c r="A8" s="800"/>
      <c r="B8" s="803"/>
      <c r="C8" s="803"/>
      <c r="D8" s="808"/>
      <c r="E8" s="809"/>
      <c r="F8" s="810"/>
      <c r="G8" s="803"/>
      <c r="H8" s="803"/>
      <c r="I8" s="803"/>
      <c r="J8" s="803"/>
      <c r="K8" s="853"/>
      <c r="L8" s="856"/>
      <c r="M8" s="856"/>
      <c r="N8" s="856"/>
      <c r="O8" s="856"/>
      <c r="P8" s="856"/>
      <c r="Q8" s="856"/>
      <c r="R8" s="856"/>
      <c r="S8" s="869" t="s">
        <v>51</v>
      </c>
      <c r="T8" s="858" t="s">
        <v>73</v>
      </c>
      <c r="U8" s="870"/>
      <c r="V8" s="850"/>
      <c r="W8" s="850"/>
      <c r="X8" s="850"/>
      <c r="Y8" s="797"/>
      <c r="Z8" s="850"/>
      <c r="AA8" s="865"/>
    </row>
    <row r="9" spans="1:27" ht="17.25" customHeight="1">
      <c r="A9" s="800"/>
      <c r="B9" s="803"/>
      <c r="C9" s="803"/>
      <c r="D9" s="799" t="s">
        <v>2</v>
      </c>
      <c r="E9" s="799" t="s">
        <v>3</v>
      </c>
      <c r="F9" s="799" t="s">
        <v>34</v>
      </c>
      <c r="G9" s="803"/>
      <c r="H9" s="803"/>
      <c r="I9" s="803"/>
      <c r="J9" s="803"/>
      <c r="K9" s="853"/>
      <c r="L9" s="856"/>
      <c r="M9" s="856"/>
      <c r="N9" s="856"/>
      <c r="O9" s="856"/>
      <c r="P9" s="856"/>
      <c r="Q9" s="856"/>
      <c r="R9" s="856"/>
      <c r="S9" s="870"/>
      <c r="T9" s="859"/>
      <c r="U9" s="870"/>
      <c r="V9" s="850"/>
      <c r="W9" s="850"/>
      <c r="X9" s="850"/>
      <c r="Y9" s="797"/>
      <c r="Z9" s="850"/>
      <c r="AA9" s="865"/>
    </row>
    <row r="10" spans="1:27" ht="17.25" customHeight="1">
      <c r="A10" s="800"/>
      <c r="B10" s="803"/>
      <c r="C10" s="803"/>
      <c r="D10" s="800"/>
      <c r="E10" s="800"/>
      <c r="F10" s="800"/>
      <c r="G10" s="803"/>
      <c r="H10" s="803"/>
      <c r="I10" s="803"/>
      <c r="J10" s="803"/>
      <c r="K10" s="853"/>
      <c r="L10" s="856"/>
      <c r="M10" s="856"/>
      <c r="N10" s="856"/>
      <c r="O10" s="856"/>
      <c r="P10" s="856"/>
      <c r="Q10" s="856"/>
      <c r="R10" s="856"/>
      <c r="S10" s="870"/>
      <c r="T10" s="859"/>
      <c r="U10" s="870"/>
      <c r="V10" s="850"/>
      <c r="W10" s="850"/>
      <c r="X10" s="850"/>
      <c r="Y10" s="797"/>
      <c r="Z10" s="850"/>
      <c r="AA10" s="865"/>
    </row>
    <row r="11" spans="1:27" ht="22.5" customHeight="1">
      <c r="A11" s="801"/>
      <c r="B11" s="804"/>
      <c r="C11" s="804"/>
      <c r="D11" s="801"/>
      <c r="E11" s="801"/>
      <c r="F11" s="801"/>
      <c r="G11" s="804"/>
      <c r="H11" s="804"/>
      <c r="I11" s="804"/>
      <c r="J11" s="804"/>
      <c r="K11" s="854"/>
      <c r="L11" s="857"/>
      <c r="M11" s="857"/>
      <c r="N11" s="857"/>
      <c r="O11" s="857"/>
      <c r="P11" s="857"/>
      <c r="Q11" s="857"/>
      <c r="R11" s="857"/>
      <c r="S11" s="871"/>
      <c r="T11" s="860"/>
      <c r="U11" s="871"/>
      <c r="V11" s="851"/>
      <c r="W11" s="851"/>
      <c r="X11" s="851"/>
      <c r="Y11" s="798"/>
      <c r="Z11" s="851"/>
      <c r="AA11" s="866"/>
    </row>
    <row r="12" spans="1:27" ht="18.75">
      <c r="A12" s="17"/>
      <c r="B12" s="18"/>
      <c r="C12" s="18"/>
      <c r="D12" s="19"/>
      <c r="E12" s="19"/>
      <c r="F12" s="20"/>
      <c r="G12" s="20"/>
      <c r="H12" s="21" t="s">
        <v>65</v>
      </c>
      <c r="I12" s="21" t="s">
        <v>66</v>
      </c>
      <c r="J12" s="21" t="s">
        <v>77</v>
      </c>
      <c r="K12" s="21"/>
      <c r="L12" s="21"/>
      <c r="M12" s="21"/>
      <c r="N12" s="21"/>
      <c r="O12" s="21" t="s">
        <v>67</v>
      </c>
      <c r="P12" s="21" t="s">
        <v>70</v>
      </c>
      <c r="Q12" s="21" t="s">
        <v>71</v>
      </c>
      <c r="R12" s="21" t="s">
        <v>75</v>
      </c>
      <c r="S12" s="21"/>
      <c r="T12" s="21" t="s">
        <v>74</v>
      </c>
      <c r="U12" s="21" t="s">
        <v>79</v>
      </c>
      <c r="V12" s="21" t="s">
        <v>82</v>
      </c>
      <c r="W12" s="21" t="s">
        <v>84</v>
      </c>
      <c r="X12" s="21" t="s">
        <v>87</v>
      </c>
      <c r="Y12" s="21" t="s">
        <v>90</v>
      </c>
      <c r="Z12" s="22" t="s">
        <v>95</v>
      </c>
      <c r="AA12" s="23" t="s">
        <v>96</v>
      </c>
    </row>
    <row r="13" spans="1:27" ht="18.75">
      <c r="A13" s="24"/>
      <c r="B13" s="25"/>
      <c r="C13" s="25"/>
      <c r="D13" s="26"/>
      <c r="E13" s="26"/>
      <c r="F13" s="27"/>
      <c r="G13" s="27"/>
      <c r="H13" s="28"/>
      <c r="I13" s="28"/>
      <c r="J13" s="28" t="s">
        <v>76</v>
      </c>
      <c r="K13" s="28"/>
      <c r="L13" s="28"/>
      <c r="M13" s="28"/>
      <c r="N13" s="28"/>
      <c r="O13" s="28"/>
      <c r="P13" s="28"/>
      <c r="Q13" s="28"/>
      <c r="R13" s="28" t="s">
        <v>78</v>
      </c>
      <c r="S13" s="28"/>
      <c r="T13" s="28"/>
      <c r="U13" s="28" t="s">
        <v>80</v>
      </c>
      <c r="V13" s="28" t="s">
        <v>83</v>
      </c>
      <c r="W13" s="28" t="s">
        <v>85</v>
      </c>
      <c r="X13" s="28"/>
      <c r="Y13" s="28" t="s">
        <v>92</v>
      </c>
      <c r="Z13" s="29"/>
      <c r="AA13" s="30" t="s">
        <v>97</v>
      </c>
    </row>
    <row r="14" spans="1:27" ht="18.75">
      <c r="A14" s="24"/>
      <c r="B14" s="25"/>
      <c r="C14" s="25"/>
      <c r="D14" s="26"/>
      <c r="E14" s="26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86</v>
      </c>
      <c r="V14" s="28"/>
      <c r="W14" s="28" t="s">
        <v>86</v>
      </c>
      <c r="X14" s="28"/>
      <c r="Y14" s="28" t="s">
        <v>93</v>
      </c>
      <c r="Z14" s="29"/>
      <c r="AA14" s="31"/>
    </row>
    <row r="15" spans="1:27" ht="18.75">
      <c r="A15" s="24"/>
      <c r="B15" s="25"/>
      <c r="C15" s="25"/>
      <c r="D15" s="26"/>
      <c r="E15" s="26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 t="s">
        <v>94</v>
      </c>
      <c r="Z15" s="29"/>
      <c r="AA15" s="31"/>
    </row>
    <row r="16" spans="1:27" ht="18.75">
      <c r="A16" s="24"/>
      <c r="B16" s="25"/>
      <c r="C16" s="25"/>
      <c r="D16" s="26"/>
      <c r="E16" s="26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31"/>
    </row>
    <row r="17" spans="1:27" ht="18.75">
      <c r="A17" s="24"/>
      <c r="B17" s="25"/>
      <c r="C17" s="25"/>
      <c r="D17" s="26"/>
      <c r="E17" s="26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31"/>
    </row>
    <row r="18" spans="1:27" ht="18.75">
      <c r="A18" s="24"/>
      <c r="B18" s="25"/>
      <c r="C18" s="25"/>
      <c r="D18" s="26"/>
      <c r="E18" s="26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1"/>
    </row>
    <row r="19" spans="1:27" ht="18.75">
      <c r="A19" s="24"/>
      <c r="B19" s="25"/>
      <c r="C19" s="25"/>
      <c r="D19" s="26"/>
      <c r="E19" s="26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1"/>
    </row>
    <row r="20" spans="1:27" ht="18.75">
      <c r="A20" s="24"/>
      <c r="B20" s="25"/>
      <c r="C20" s="25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</row>
    <row r="21" spans="1:27" ht="18.75">
      <c r="A21" s="24"/>
      <c r="B21" s="32"/>
      <c r="C21" s="24"/>
      <c r="D21" s="33"/>
      <c r="E21" s="33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7"/>
    </row>
    <row r="22" spans="1:27" ht="18.75">
      <c r="A22" s="24"/>
      <c r="B22" s="32"/>
      <c r="C22" s="24"/>
      <c r="D22" s="33"/>
      <c r="E22" s="33"/>
      <c r="F22" s="33"/>
      <c r="G22" s="3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</row>
    <row r="23" spans="1:27" ht="18.75">
      <c r="A23" s="24"/>
      <c r="B23" s="32"/>
      <c r="C23" s="24"/>
      <c r="D23" s="33"/>
      <c r="E23" s="33"/>
      <c r="F23" s="33"/>
      <c r="G23" s="3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18.75">
      <c r="A24" s="24"/>
      <c r="B24" s="32"/>
      <c r="C24" s="24"/>
      <c r="D24" s="33"/>
      <c r="E24" s="33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8.75">
      <c r="A25" s="24"/>
      <c r="B25" s="32"/>
      <c r="C25" s="24"/>
      <c r="D25" s="33"/>
      <c r="E25" s="33"/>
      <c r="F25" s="33"/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18.75">
      <c r="A26" s="24"/>
      <c r="B26" s="32"/>
      <c r="C26" s="24"/>
      <c r="D26" s="33"/>
      <c r="E26" s="33"/>
      <c r="F26" s="33"/>
      <c r="G26" s="3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8.75">
      <c r="A27" s="24"/>
      <c r="B27" s="32"/>
      <c r="C27" s="24"/>
      <c r="D27" s="33"/>
      <c r="E27" s="33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</row>
    <row r="28" spans="1:27" ht="18.75">
      <c r="A28" s="24"/>
      <c r="B28" s="32"/>
      <c r="C28" s="24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40"/>
    </row>
    <row r="29" spans="1:27" ht="18.75">
      <c r="A29" s="24"/>
      <c r="B29" s="32"/>
      <c r="C29" s="24"/>
      <c r="D29" s="33"/>
      <c r="E29" s="33"/>
      <c r="F29" s="33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40"/>
    </row>
    <row r="30" spans="1:27" ht="18.75">
      <c r="A30" s="24"/>
      <c r="B30" s="32"/>
      <c r="C30" s="24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18.75">
      <c r="A31" s="24"/>
      <c r="B31" s="32"/>
      <c r="C31" s="24"/>
      <c r="D31" s="33"/>
      <c r="E31" s="33"/>
      <c r="F31" s="33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18.75">
      <c r="A32" s="24"/>
      <c r="B32" s="32"/>
      <c r="C32" s="24"/>
      <c r="D32" s="33"/>
      <c r="E32" s="33"/>
      <c r="F32" s="33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40"/>
    </row>
    <row r="33" spans="1:27" ht="18.75">
      <c r="A33" s="24"/>
      <c r="B33" s="32"/>
      <c r="C33" s="24"/>
      <c r="D33" s="33"/>
      <c r="E33" s="33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40"/>
    </row>
    <row r="34" spans="1:27" ht="18.75">
      <c r="A34" s="24"/>
      <c r="B34" s="32"/>
      <c r="C34" s="24"/>
      <c r="D34" s="33"/>
      <c r="E34" s="33"/>
      <c r="F34" s="33"/>
      <c r="G34" s="33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</row>
    <row r="35" spans="1:27" ht="18.75">
      <c r="A35" s="24"/>
      <c r="B35" s="32"/>
      <c r="C35" s="24"/>
      <c r="D35" s="33"/>
      <c r="E35" s="33"/>
      <c r="F35" s="33"/>
      <c r="G35" s="3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40"/>
    </row>
    <row r="36" spans="1:27" ht="18.75">
      <c r="A36" s="32"/>
      <c r="B36" s="32"/>
      <c r="C36" s="32"/>
      <c r="D36" s="41"/>
      <c r="E36" s="41"/>
      <c r="F36" s="41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38"/>
      <c r="U36" s="38"/>
      <c r="V36" s="38"/>
      <c r="W36" s="38"/>
      <c r="X36" s="38"/>
      <c r="Y36" s="38"/>
      <c r="Z36" s="39"/>
      <c r="AA36" s="40"/>
    </row>
    <row r="37" spans="1:27" ht="18.75">
      <c r="A37" s="32"/>
      <c r="B37" s="32"/>
      <c r="C37" s="32"/>
      <c r="D37" s="41"/>
      <c r="E37" s="41"/>
      <c r="F37" s="41"/>
      <c r="G37" s="41"/>
      <c r="H37" s="44"/>
      <c r="I37" s="44"/>
      <c r="J37" s="35"/>
      <c r="K37" s="45"/>
      <c r="L37" s="38"/>
      <c r="M37" s="35"/>
      <c r="N37" s="38"/>
      <c r="O37" s="43"/>
      <c r="P37" s="43"/>
      <c r="Q37" s="38"/>
      <c r="R37" s="38"/>
      <c r="S37" s="43"/>
      <c r="T37" s="38"/>
      <c r="U37" s="38"/>
      <c r="V37" s="38"/>
      <c r="W37" s="38"/>
      <c r="X37" s="38"/>
      <c r="Y37" s="38"/>
      <c r="Z37" s="39"/>
      <c r="AA37" s="40"/>
    </row>
    <row r="38" spans="1:27" ht="18.7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8"/>
      <c r="S38" s="47"/>
      <c r="T38" s="47"/>
      <c r="U38" s="47"/>
      <c r="V38" s="47"/>
      <c r="W38" s="48"/>
      <c r="X38" s="47"/>
      <c r="Y38" s="47"/>
      <c r="Z38" s="49"/>
      <c r="AA38" s="50"/>
    </row>
    <row r="39" spans="1:26" ht="18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.75">
      <c r="A40" s="51"/>
      <c r="B40" s="51" t="s">
        <v>14</v>
      </c>
      <c r="C40" s="51" t="s">
        <v>48</v>
      </c>
      <c r="D40" s="52"/>
      <c r="F40" s="51" t="s">
        <v>44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.75">
      <c r="A41" s="51"/>
      <c r="B41" s="51"/>
      <c r="C41" s="51"/>
      <c r="D41" s="52"/>
      <c r="F41" s="51" t="s">
        <v>45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.75">
      <c r="A42" s="53"/>
      <c r="B42" s="53"/>
      <c r="C42" s="51"/>
      <c r="D42" s="52"/>
      <c r="F42" s="51" t="s">
        <v>46</v>
      </c>
      <c r="G42" s="51"/>
      <c r="H42" s="51"/>
      <c r="I42" s="51"/>
      <c r="J42" s="51"/>
      <c r="K42" s="51"/>
      <c r="L42" s="51"/>
      <c r="M42" s="51"/>
      <c r="N42" s="53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</row>
    <row r="43" spans="1:26" ht="18.75">
      <c r="A43" s="53"/>
      <c r="B43" s="53"/>
      <c r="C43" s="51"/>
      <c r="D43" s="52"/>
      <c r="F43" s="51" t="s">
        <v>47</v>
      </c>
      <c r="K43" s="51"/>
      <c r="L43" s="51"/>
      <c r="M43" s="51"/>
      <c r="N43" s="53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</row>
    <row r="44" ht="18.75">
      <c r="F44" s="54" t="s">
        <v>49</v>
      </c>
    </row>
    <row r="45" spans="7:8" ht="18.75">
      <c r="G45" s="51"/>
      <c r="H45" s="51"/>
    </row>
  </sheetData>
  <sheetProtection/>
  <mergeCells count="34">
    <mergeCell ref="AA6:AA11"/>
    <mergeCell ref="S7:T7"/>
    <mergeCell ref="U7:U11"/>
    <mergeCell ref="S8:S11"/>
    <mergeCell ref="X6:X11"/>
    <mergeCell ref="A7:A11"/>
    <mergeCell ref="B7:B11"/>
    <mergeCell ref="C7:C11"/>
    <mergeCell ref="D7:F8"/>
    <mergeCell ref="G7:G11"/>
    <mergeCell ref="D9:D11"/>
    <mergeCell ref="E9:E11"/>
    <mergeCell ref="F9:F11"/>
    <mergeCell ref="L7:L11"/>
    <mergeCell ref="K6:U6"/>
    <mergeCell ref="M7:M11"/>
    <mergeCell ref="V6:V11"/>
    <mergeCell ref="W6:W11"/>
    <mergeCell ref="N7:N11"/>
    <mergeCell ref="O7:O11"/>
    <mergeCell ref="P7:P11"/>
    <mergeCell ref="Q7:Q11"/>
    <mergeCell ref="T8:T11"/>
    <mergeCell ref="R7:R11"/>
    <mergeCell ref="Y6:Y11"/>
    <mergeCell ref="Z6:Z11"/>
    <mergeCell ref="A2:AA2"/>
    <mergeCell ref="H7:H11"/>
    <mergeCell ref="I7:I11"/>
    <mergeCell ref="J7:J11"/>
    <mergeCell ref="K7:K11"/>
    <mergeCell ref="A3:Z3"/>
    <mergeCell ref="A4:Z4"/>
    <mergeCell ref="A6:J6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2020-05-26T07:16:17Z</cp:lastPrinted>
  <dcterms:created xsi:type="dcterms:W3CDTF">2010-09-03T23:45:18Z</dcterms:created>
  <dcterms:modified xsi:type="dcterms:W3CDTF">2021-07-06T01:50:24Z</dcterms:modified>
  <cp:category/>
  <cp:version/>
  <cp:contentType/>
  <cp:contentStatus/>
</cp:coreProperties>
</file>